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8655" windowHeight="4335" firstSheet="21" activeTab="21"/>
  </bookViews>
  <sheets>
    <sheet name="PME.subv.2000" sheetId="1" r:id="rId1"/>
    <sheet name="PMEsub2001" sheetId="2" r:id="rId2"/>
    <sheet name="PMEsub2002" sheetId="4" r:id="rId3"/>
    <sheet name="PMEsub2003" sheetId="5" r:id="rId4"/>
    <sheet name="SUBVENCIONS2003" sheetId="6" r:id="rId5"/>
    <sheet name="PMEsub2004" sheetId="8" r:id="rId6"/>
    <sheet name="SUBVENCIONS2004" sheetId="7" r:id="rId7"/>
    <sheet name="PMEsub2005" sheetId="10" r:id="rId8"/>
    <sheet name="SUBVENCIOresum" sheetId="3" r:id="rId9"/>
    <sheet name="PMEsub2006" sheetId="9" r:id="rId10"/>
    <sheet name="PMEsub2007" sheetId="11" r:id="rId11"/>
    <sheet name="PMEsub2008" sheetId="12" r:id="rId12"/>
    <sheet name="PMEsub2009" sheetId="13" r:id="rId13"/>
    <sheet name="2009" sheetId="14" r:id="rId14"/>
    <sheet name="PMEsub2010" sheetId="15" r:id="rId15"/>
    <sheet name="resum 2010" sheetId="16" r:id="rId16"/>
    <sheet name="PMEsub2011" sheetId="18" r:id="rId17"/>
    <sheet name="RESUM 2011" sheetId="17" r:id="rId18"/>
    <sheet name="PMEsub2012" sheetId="21" r:id="rId19"/>
    <sheet name="PMEsub2012-NO" sheetId="20" r:id="rId20"/>
    <sheet name="2013" sheetId="19" r:id="rId21"/>
    <sheet name="AJUTS 2020" sheetId="30" r:id="rId22"/>
    <sheet name="CRITERIS" sheetId="26" r:id="rId23"/>
  </sheets>
  <definedNames>
    <definedName name="_xlnm.Print_Titles" localSheetId="14">PMEsub2010!$3:$3</definedName>
    <definedName name="_xlnm.Print_Titles" localSheetId="18">PMEsub2012!$3:$3</definedName>
    <definedName name="_xlnm.Print_Titles" localSheetId="19">'PMEsub2012-NO'!$3:$3</definedName>
  </definedNames>
  <calcPr calcId="145621"/>
</workbook>
</file>

<file path=xl/calcChain.xml><?xml version="1.0" encoding="utf-8"?>
<calcChain xmlns="http://schemas.openxmlformats.org/spreadsheetml/2006/main">
  <c r="AA6" i="30" l="1"/>
  <c r="AA12" i="30" l="1"/>
  <c r="Y12" i="30"/>
  <c r="L12" i="30"/>
  <c r="K12" i="30"/>
  <c r="Z13" i="30" l="1"/>
  <c r="Z15" i="30" s="1"/>
  <c r="O13" i="30"/>
  <c r="N13" i="30"/>
  <c r="M13" i="30"/>
  <c r="J13" i="30"/>
  <c r="I13" i="30"/>
  <c r="AA11" i="30"/>
  <c r="Y11" i="30"/>
  <c r="L11" i="30"/>
  <c r="K11" i="30"/>
  <c r="AA10" i="30"/>
  <c r="Y10" i="30"/>
  <c r="L10" i="30"/>
  <c r="K10" i="30"/>
  <c r="AA9" i="30"/>
  <c r="Y9" i="30"/>
  <c r="L9" i="30"/>
  <c r="K9" i="30"/>
  <c r="AA8" i="30"/>
  <c r="Y8" i="30"/>
  <c r="L8" i="30"/>
  <c r="K8" i="30"/>
  <c r="AA7" i="30"/>
  <c r="Y7" i="30"/>
  <c r="L7" i="30"/>
  <c r="K7" i="30"/>
  <c r="Y6" i="30"/>
  <c r="L6" i="30"/>
  <c r="K6" i="30"/>
  <c r="L13" i="30" l="1"/>
  <c r="Y13" i="30"/>
  <c r="E6" i="19"/>
  <c r="E7" i="19"/>
  <c r="E8" i="19"/>
  <c r="E9" i="19"/>
  <c r="E5" i="19"/>
  <c r="E31" i="19" s="1"/>
  <c r="E33" i="19" s="1"/>
  <c r="E29" i="19"/>
  <c r="E10" i="19"/>
  <c r="E11" i="19"/>
  <c r="E12" i="19"/>
  <c r="E14" i="19"/>
  <c r="E17" i="19"/>
  <c r="E18" i="19"/>
  <c r="E19" i="19"/>
  <c r="E20" i="19"/>
  <c r="E24" i="19"/>
  <c r="E25" i="19"/>
  <c r="C31" i="19"/>
  <c r="D35" i="19" s="1"/>
  <c r="D31" i="19"/>
  <c r="B31" i="19"/>
  <c r="B33" i="19" s="1"/>
  <c r="L5" i="21"/>
  <c r="M5" i="21" s="1"/>
  <c r="L6" i="21"/>
  <c r="L7" i="21"/>
  <c r="M7" i="21" s="1"/>
  <c r="L8" i="21"/>
  <c r="L9" i="21"/>
  <c r="L10" i="21"/>
  <c r="M10" i="21" s="1"/>
  <c r="L11" i="21"/>
  <c r="M11" i="21" s="1"/>
  <c r="L17" i="21"/>
  <c r="L18" i="21"/>
  <c r="L19" i="21"/>
  <c r="L24" i="21"/>
  <c r="L25" i="21"/>
  <c r="M25" i="21" s="1"/>
  <c r="L26" i="21"/>
  <c r="M26" i="21" s="1"/>
  <c r="L27" i="21"/>
  <c r="M27" i="21" s="1"/>
  <c r="L4" i="21"/>
  <c r="K41" i="21"/>
  <c r="J42" i="21"/>
  <c r="K32" i="21"/>
  <c r="K34" i="21"/>
  <c r="H32" i="21"/>
  <c r="J32" i="21" s="1"/>
  <c r="I32" i="21"/>
  <c r="E32" i="21"/>
  <c r="C32" i="21"/>
  <c r="B32" i="21"/>
  <c r="J30" i="21"/>
  <c r="J29" i="21"/>
  <c r="J28" i="21"/>
  <c r="J27" i="21"/>
  <c r="J26" i="21"/>
  <c r="J25" i="21"/>
  <c r="M24" i="21"/>
  <c r="J24" i="21"/>
  <c r="J23" i="21"/>
  <c r="J20" i="21"/>
  <c r="M18" i="21"/>
  <c r="J18" i="21"/>
  <c r="M17" i="21"/>
  <c r="J17" i="21"/>
  <c r="J11" i="21"/>
  <c r="M9" i="21"/>
  <c r="J9" i="21"/>
  <c r="J7" i="21"/>
  <c r="J5" i="21"/>
  <c r="M4" i="21"/>
  <c r="J4" i="21"/>
  <c r="L4" i="20"/>
  <c r="M4" i="20" s="1"/>
  <c r="J42" i="20"/>
  <c r="K41" i="20"/>
  <c r="J29" i="20"/>
  <c r="J30" i="20"/>
  <c r="J4" i="20"/>
  <c r="J5" i="20"/>
  <c r="L5" i="20"/>
  <c r="M5" i="20" s="1"/>
  <c r="J7" i="20"/>
  <c r="L7" i="20"/>
  <c r="M7" i="20" s="1"/>
  <c r="J9" i="20"/>
  <c r="L9" i="20"/>
  <c r="M9" i="20" s="1"/>
  <c r="L10" i="20"/>
  <c r="M10" i="20" s="1"/>
  <c r="J11" i="20"/>
  <c r="L11" i="20"/>
  <c r="M11" i="20" s="1"/>
  <c r="M14" i="20"/>
  <c r="J17" i="20"/>
  <c r="L17" i="20"/>
  <c r="M17" i="20" s="1"/>
  <c r="J18" i="20"/>
  <c r="L18" i="20"/>
  <c r="M18" i="20" s="1"/>
  <c r="L19" i="20"/>
  <c r="M19" i="20"/>
  <c r="J20" i="20"/>
  <c r="J23" i="20"/>
  <c r="J24" i="20"/>
  <c r="L24" i="20"/>
  <c r="M24" i="20" s="1"/>
  <c r="J25" i="20"/>
  <c r="L25" i="20"/>
  <c r="M25" i="20" s="1"/>
  <c r="J26" i="20"/>
  <c r="L26" i="20"/>
  <c r="L32" i="20" s="1"/>
  <c r="L34" i="20" s="1"/>
  <c r="J27" i="20"/>
  <c r="L27" i="20"/>
  <c r="M27" i="20" s="1"/>
  <c r="J28" i="20"/>
  <c r="B32" i="20"/>
  <c r="C32" i="20"/>
  <c r="E32" i="20"/>
  <c r="H32" i="20"/>
  <c r="I32" i="20"/>
  <c r="K32" i="20"/>
  <c r="K34" i="20" s="1"/>
  <c r="K42" i="20"/>
  <c r="K43" i="20" s="1"/>
  <c r="B7" i="17"/>
  <c r="B18" i="17" s="1"/>
  <c r="J42" i="18"/>
  <c r="K42" i="18" s="1"/>
  <c r="K43" i="18" s="1"/>
  <c r="L6" i="18"/>
  <c r="M6" i="18" s="1"/>
  <c r="N6" i="18" s="1"/>
  <c r="L4" i="18"/>
  <c r="M4" i="18" s="1"/>
  <c r="M28" i="18"/>
  <c r="N28" i="18" s="1"/>
  <c r="N29" i="18"/>
  <c r="M11" i="18"/>
  <c r="N11" i="18" s="1"/>
  <c r="M12" i="18"/>
  <c r="N12" i="18" s="1"/>
  <c r="M13" i="18"/>
  <c r="N13" i="18" s="1"/>
  <c r="M16" i="18"/>
  <c r="N16" i="18" s="1"/>
  <c r="M19" i="18"/>
  <c r="N19" i="18" s="1"/>
  <c r="M20" i="18"/>
  <c r="N20" i="18"/>
  <c r="M21" i="18"/>
  <c r="N21" i="18" s="1"/>
  <c r="M26" i="18"/>
  <c r="N26" i="18"/>
  <c r="M27" i="18"/>
  <c r="N27" i="18" s="1"/>
  <c r="N8" i="18"/>
  <c r="M9" i="18"/>
  <c r="N9" i="18" s="1"/>
  <c r="M10" i="18"/>
  <c r="M14" i="18"/>
  <c r="M15" i="18"/>
  <c r="M17" i="18"/>
  <c r="M18" i="18"/>
  <c r="M22" i="18"/>
  <c r="M23" i="18"/>
  <c r="M24" i="18"/>
  <c r="M25" i="18"/>
  <c r="K30" i="18"/>
  <c r="K32" i="18" s="1"/>
  <c r="K34" i="18" s="1"/>
  <c r="M30" i="18"/>
  <c r="H32" i="18"/>
  <c r="J32" i="18" s="1"/>
  <c r="I32" i="18"/>
  <c r="E32" i="18"/>
  <c r="C32" i="18"/>
  <c r="B32" i="18"/>
  <c r="J30" i="18"/>
  <c r="J29" i="18"/>
  <c r="J28" i="18"/>
  <c r="J27" i="18"/>
  <c r="J26" i="18"/>
  <c r="J25" i="18"/>
  <c r="J22" i="18"/>
  <c r="J20" i="18"/>
  <c r="J19" i="18"/>
  <c r="J13" i="18"/>
  <c r="J11" i="18"/>
  <c r="J9" i="18"/>
  <c r="J6" i="18"/>
  <c r="J4" i="18"/>
  <c r="B9" i="16"/>
  <c r="B20" i="16" s="1"/>
  <c r="J13" i="15"/>
  <c r="J19" i="15"/>
  <c r="J28" i="15"/>
  <c r="L28" i="15"/>
  <c r="J29" i="15"/>
  <c r="L29" i="15"/>
  <c r="J29" i="13"/>
  <c r="J30" i="13"/>
  <c r="J28" i="13"/>
  <c r="J30" i="15"/>
  <c r="L4" i="15"/>
  <c r="L6" i="15"/>
  <c r="L9" i="15"/>
  <c r="L11" i="15"/>
  <c r="L12" i="15"/>
  <c r="L13" i="15"/>
  <c r="L16" i="15"/>
  <c r="L19" i="15"/>
  <c r="L20" i="15"/>
  <c r="L21" i="15"/>
  <c r="L27" i="15"/>
  <c r="K32" i="15"/>
  <c r="K34" i="15" s="1"/>
  <c r="H32" i="15"/>
  <c r="J32" i="15" s="1"/>
  <c r="I32" i="15"/>
  <c r="E32" i="15"/>
  <c r="C32" i="15"/>
  <c r="B32" i="15"/>
  <c r="J27" i="15"/>
  <c r="J26" i="15"/>
  <c r="J25" i="15"/>
  <c r="J22" i="15"/>
  <c r="J20" i="15"/>
  <c r="J11" i="15"/>
  <c r="J9" i="15"/>
  <c r="J6" i="15"/>
  <c r="J4" i="15"/>
  <c r="J29" i="14"/>
  <c r="L30" i="14"/>
  <c r="L32" i="14" s="1"/>
  <c r="K30" i="14"/>
  <c r="K32" i="14" s="1"/>
  <c r="H30" i="14"/>
  <c r="I30" i="14"/>
  <c r="E30" i="14"/>
  <c r="C30" i="14"/>
  <c r="B30" i="14"/>
  <c r="J28" i="14"/>
  <c r="J27" i="14"/>
  <c r="J26" i="14"/>
  <c r="J23" i="14"/>
  <c r="J21" i="14"/>
  <c r="J11" i="14"/>
  <c r="J9" i="14"/>
  <c r="J6" i="14"/>
  <c r="J4" i="14"/>
  <c r="J20" i="13"/>
  <c r="L6" i="13"/>
  <c r="L8" i="13"/>
  <c r="L11" i="13"/>
  <c r="L12" i="13"/>
  <c r="L13" i="13"/>
  <c r="L16" i="13"/>
  <c r="L19" i="13"/>
  <c r="L26" i="13"/>
  <c r="L27" i="13"/>
  <c r="L4" i="13"/>
  <c r="L5" i="13"/>
  <c r="K32" i="13"/>
  <c r="K34" i="13" s="1"/>
  <c r="H32" i="13"/>
  <c r="J32" i="13" s="1"/>
  <c r="I32" i="13"/>
  <c r="E32" i="13"/>
  <c r="C32" i="13"/>
  <c r="B32" i="13"/>
  <c r="J27" i="13"/>
  <c r="J26" i="13"/>
  <c r="J25" i="13"/>
  <c r="J22" i="13"/>
  <c r="J11" i="13"/>
  <c r="J9" i="13"/>
  <c r="J6" i="13"/>
  <c r="J4" i="13"/>
  <c r="L30" i="12"/>
  <c r="L32" i="12"/>
  <c r="J28" i="12"/>
  <c r="K22" i="12"/>
  <c r="K30" i="12" s="1"/>
  <c r="K32" i="12" s="1"/>
  <c r="H30" i="12"/>
  <c r="J30" i="12" s="1"/>
  <c r="I30" i="12"/>
  <c r="E30" i="12"/>
  <c r="C30" i="12"/>
  <c r="B30" i="12"/>
  <c r="J29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1" i="12"/>
  <c r="J9" i="12"/>
  <c r="J6" i="12"/>
  <c r="J4" i="12"/>
  <c r="M30" i="11"/>
  <c r="M32" i="11" s="1"/>
  <c r="L30" i="11"/>
  <c r="L32" i="11" s="1"/>
  <c r="K30" i="11"/>
  <c r="H30" i="11"/>
  <c r="I30" i="11"/>
  <c r="J30" i="11" s="1"/>
  <c r="E30" i="11"/>
  <c r="C30" i="11"/>
  <c r="B30" i="11"/>
  <c r="J29" i="11"/>
  <c r="J28" i="11"/>
  <c r="J27" i="11"/>
  <c r="J26" i="11"/>
  <c r="J25" i="11"/>
  <c r="J24" i="11"/>
  <c r="J22" i="11"/>
  <c r="J21" i="11"/>
  <c r="J20" i="11"/>
  <c r="J19" i="11"/>
  <c r="J18" i="11"/>
  <c r="J17" i="11"/>
  <c r="J16" i="11"/>
  <c r="J15" i="11"/>
  <c r="J14" i="11"/>
  <c r="J11" i="11"/>
  <c r="J9" i="11"/>
  <c r="J6" i="11"/>
  <c r="J4" i="11"/>
  <c r="J9" i="1"/>
  <c r="N9" i="1"/>
  <c r="O9" i="1" s="1"/>
  <c r="N6" i="1"/>
  <c r="O6" i="1" s="1"/>
  <c r="N7" i="1"/>
  <c r="O7" i="1" s="1"/>
  <c r="N8" i="1"/>
  <c r="O8" i="1" s="1"/>
  <c r="N10" i="1"/>
  <c r="O10" i="1"/>
  <c r="N11" i="1"/>
  <c r="O11" i="1"/>
  <c r="N12" i="1"/>
  <c r="O12" i="1" s="1"/>
  <c r="N13" i="1"/>
  <c r="O13" i="1" s="1"/>
  <c r="N14" i="1"/>
  <c r="O14" i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O4" i="1"/>
  <c r="N5" i="1"/>
  <c r="O5" i="1"/>
  <c r="L23" i="1"/>
  <c r="M23" i="1"/>
  <c r="I23" i="1"/>
  <c r="H23" i="1"/>
  <c r="J23" i="1" s="1"/>
  <c r="K23" i="1"/>
  <c r="J5" i="1"/>
  <c r="J6" i="1"/>
  <c r="J7" i="1"/>
  <c r="J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M10" i="2"/>
  <c r="N10" i="2" s="1"/>
  <c r="M11" i="2"/>
  <c r="N11" i="2" s="1"/>
  <c r="M5" i="2"/>
  <c r="N5" i="2" s="1"/>
  <c r="J17" i="2"/>
  <c r="M17" i="2"/>
  <c r="N17" i="2" s="1"/>
  <c r="J18" i="2"/>
  <c r="M18" i="2"/>
  <c r="N18" i="2" s="1"/>
  <c r="M6" i="2"/>
  <c r="M7" i="2"/>
  <c r="N7" i="2" s="1"/>
  <c r="M8" i="2"/>
  <c r="M9" i="2"/>
  <c r="N9" i="2" s="1"/>
  <c r="M12" i="2"/>
  <c r="M13" i="2"/>
  <c r="N13" i="2" s="1"/>
  <c r="M14" i="2"/>
  <c r="N14" i="2" s="1"/>
  <c r="M15" i="2"/>
  <c r="N15" i="2" s="1"/>
  <c r="M16" i="2"/>
  <c r="M19" i="2"/>
  <c r="N19" i="2" s="1"/>
  <c r="M20" i="2"/>
  <c r="N20" i="2" s="1"/>
  <c r="M21" i="2"/>
  <c r="N21" i="2" s="1"/>
  <c r="M22" i="2"/>
  <c r="M23" i="2"/>
  <c r="N23" i="2" s="1"/>
  <c r="M24" i="2"/>
  <c r="M25" i="2"/>
  <c r="N25" i="2" s="1"/>
  <c r="M4" i="2"/>
  <c r="N4" i="2" s="1"/>
  <c r="N6" i="2"/>
  <c r="N8" i="2"/>
  <c r="N12" i="2"/>
  <c r="N16" i="2"/>
  <c r="N22" i="2"/>
  <c r="N24" i="2"/>
  <c r="L26" i="2"/>
  <c r="K26" i="2"/>
  <c r="H26" i="2"/>
  <c r="I26" i="2"/>
  <c r="J25" i="2"/>
  <c r="J24" i="2"/>
  <c r="J23" i="2"/>
  <c r="J22" i="2"/>
  <c r="J21" i="2"/>
  <c r="J20" i="2"/>
  <c r="J19" i="2"/>
  <c r="J16" i="2"/>
  <c r="J15" i="2"/>
  <c r="J14" i="2"/>
  <c r="J13" i="2"/>
  <c r="J12" i="2"/>
  <c r="J9" i="2"/>
  <c r="J8" i="2"/>
  <c r="J7" i="2"/>
  <c r="J6" i="2"/>
  <c r="J4" i="2"/>
  <c r="M6" i="4"/>
  <c r="N6" i="4" s="1"/>
  <c r="M5" i="4"/>
  <c r="N5" i="4" s="1"/>
  <c r="M7" i="4"/>
  <c r="N7" i="4" s="1"/>
  <c r="M8" i="4"/>
  <c r="N8" i="4"/>
  <c r="M9" i="4"/>
  <c r="N9" i="4" s="1"/>
  <c r="M10" i="4"/>
  <c r="N10" i="4" s="1"/>
  <c r="M11" i="4"/>
  <c r="N11" i="4"/>
  <c r="M12" i="4"/>
  <c r="N12" i="4" s="1"/>
  <c r="M13" i="4"/>
  <c r="N13" i="4" s="1"/>
  <c r="M14" i="4"/>
  <c r="N14" i="4"/>
  <c r="M15" i="4"/>
  <c r="N15" i="4" s="1"/>
  <c r="M16" i="4"/>
  <c r="N16" i="4" s="1"/>
  <c r="M17" i="4"/>
  <c r="N17" i="4"/>
  <c r="M18" i="4"/>
  <c r="N18" i="4" s="1"/>
  <c r="M19" i="4"/>
  <c r="N19" i="4" s="1"/>
  <c r="M20" i="4"/>
  <c r="N20" i="4"/>
  <c r="M21" i="4"/>
  <c r="N21" i="4" s="1"/>
  <c r="M22" i="4"/>
  <c r="N22" i="4" s="1"/>
  <c r="M23" i="4"/>
  <c r="N23" i="4"/>
  <c r="M24" i="4"/>
  <c r="N24" i="4" s="1"/>
  <c r="M25" i="4"/>
  <c r="N25" i="4" s="1"/>
  <c r="M26" i="4"/>
  <c r="N26" i="4"/>
  <c r="M27" i="4"/>
  <c r="N27" i="4" s="1"/>
  <c r="M4" i="4"/>
  <c r="N4" i="4" s="1"/>
  <c r="L28" i="4"/>
  <c r="M28" i="4" s="1"/>
  <c r="J14" i="4"/>
  <c r="J7" i="4"/>
  <c r="K28" i="4"/>
  <c r="H28" i="4"/>
  <c r="I28" i="4"/>
  <c r="J28" i="4" s="1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3" i="4"/>
  <c r="J10" i="4"/>
  <c r="J9" i="4"/>
  <c r="J8" i="4"/>
  <c r="J6" i="4"/>
  <c r="J4" i="4"/>
  <c r="E29" i="5"/>
  <c r="C29" i="5"/>
  <c r="J27" i="5"/>
  <c r="J6" i="5"/>
  <c r="J8" i="5"/>
  <c r="J10" i="5"/>
  <c r="J13" i="5"/>
  <c r="J15" i="5"/>
  <c r="J18" i="5"/>
  <c r="J19" i="5"/>
  <c r="J20" i="5"/>
  <c r="J21" i="5"/>
  <c r="J22" i="5"/>
  <c r="J23" i="5"/>
  <c r="J24" i="5"/>
  <c r="J25" i="5"/>
  <c r="J26" i="5"/>
  <c r="J28" i="5"/>
  <c r="H29" i="5"/>
  <c r="I29" i="5"/>
  <c r="J4" i="5"/>
  <c r="N29" i="5"/>
  <c r="L29" i="5"/>
  <c r="M29" i="5" s="1"/>
  <c r="K29" i="5"/>
  <c r="L30" i="8"/>
  <c r="L33" i="8"/>
  <c r="J28" i="8"/>
  <c r="K30" i="8"/>
  <c r="H30" i="8"/>
  <c r="J30" i="8" s="1"/>
  <c r="I30" i="8"/>
  <c r="E30" i="8"/>
  <c r="C30" i="8"/>
  <c r="J29" i="8"/>
  <c r="J27" i="8"/>
  <c r="J26" i="8"/>
  <c r="J25" i="8"/>
  <c r="J24" i="8"/>
  <c r="J23" i="8"/>
  <c r="J22" i="8"/>
  <c r="J21" i="8"/>
  <c r="J20" i="8"/>
  <c r="J19" i="8"/>
  <c r="J18" i="8"/>
  <c r="J15" i="8"/>
  <c r="J13" i="8"/>
  <c r="J10" i="8"/>
  <c r="J8" i="8"/>
  <c r="J6" i="8"/>
  <c r="J4" i="8"/>
  <c r="L30" i="10"/>
  <c r="L32" i="10" s="1"/>
  <c r="J15" i="10"/>
  <c r="J16" i="10"/>
  <c r="J17" i="10"/>
  <c r="J18" i="10"/>
  <c r="J19" i="10"/>
  <c r="J20" i="10"/>
  <c r="J21" i="10"/>
  <c r="J22" i="10"/>
  <c r="J23" i="10"/>
  <c r="J24" i="10"/>
  <c r="J25" i="10"/>
  <c r="B30" i="10"/>
  <c r="J27" i="10"/>
  <c r="K30" i="10"/>
  <c r="H30" i="10"/>
  <c r="I30" i="10"/>
  <c r="E30" i="10"/>
  <c r="C30" i="10"/>
  <c r="J29" i="10"/>
  <c r="J28" i="10"/>
  <c r="J26" i="10"/>
  <c r="J14" i="10"/>
  <c r="J11" i="10"/>
  <c r="J9" i="10"/>
  <c r="J6" i="10"/>
  <c r="J4" i="10"/>
  <c r="M29" i="9"/>
  <c r="M31" i="9" s="1"/>
  <c r="J27" i="9"/>
  <c r="L29" i="9"/>
  <c r="L31" i="9" s="1"/>
  <c r="K29" i="9"/>
  <c r="H29" i="9"/>
  <c r="I29" i="9"/>
  <c r="E29" i="9"/>
  <c r="C29" i="9"/>
  <c r="B29" i="9"/>
  <c r="J28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1" i="9"/>
  <c r="J9" i="9"/>
  <c r="J6" i="9"/>
  <c r="J4" i="9"/>
  <c r="J6" i="6"/>
  <c r="K6" i="6"/>
  <c r="K5" i="6"/>
  <c r="K7" i="6"/>
  <c r="J8" i="6"/>
  <c r="K8" i="6" s="1"/>
  <c r="K9" i="6"/>
  <c r="K10" i="6"/>
  <c r="K11" i="6"/>
  <c r="K12" i="6"/>
  <c r="J13" i="6"/>
  <c r="K13" i="6" s="1"/>
  <c r="K14" i="6"/>
  <c r="J15" i="6"/>
  <c r="K15" i="6" s="1"/>
  <c r="K16" i="6"/>
  <c r="K17" i="6"/>
  <c r="J18" i="6"/>
  <c r="K18" i="6" s="1"/>
  <c r="J19" i="6"/>
  <c r="K19" i="6" s="1"/>
  <c r="K20" i="6"/>
  <c r="K21" i="6"/>
  <c r="K22" i="6"/>
  <c r="K23" i="6"/>
  <c r="K24" i="6"/>
  <c r="K25" i="6"/>
  <c r="K26" i="6"/>
  <c r="K27" i="6"/>
  <c r="K28" i="6"/>
  <c r="J4" i="6"/>
  <c r="K4" i="6" s="1"/>
  <c r="I29" i="6"/>
  <c r="J29" i="6" s="1"/>
  <c r="H29" i="6"/>
  <c r="E29" i="6"/>
  <c r="C29" i="6"/>
  <c r="H30" i="7"/>
  <c r="H33" i="7" s="1"/>
  <c r="E30" i="7"/>
  <c r="C30" i="7"/>
  <c r="K30" i="3"/>
  <c r="J30" i="3"/>
  <c r="I30" i="3"/>
  <c r="H30" i="3"/>
  <c r="G30" i="3"/>
  <c r="F30" i="3"/>
  <c r="E30" i="3"/>
  <c r="D30" i="3"/>
  <c r="C30" i="3"/>
  <c r="K42" i="21"/>
  <c r="K43" i="21" s="1"/>
  <c r="M19" i="21"/>
  <c r="J29" i="9" l="1"/>
  <c r="J32" i="20"/>
  <c r="L32" i="21"/>
  <c r="L34" i="21" s="1"/>
  <c r="J26" i="2"/>
  <c r="N23" i="1"/>
  <c r="M26" i="20"/>
  <c r="C33" i="19"/>
  <c r="D33" i="19" s="1"/>
  <c r="J29" i="5"/>
  <c r="J30" i="10"/>
  <c r="M26" i="2"/>
  <c r="L32" i="13"/>
  <c r="L34" i="13" s="1"/>
  <c r="J30" i="14"/>
  <c r="L32" i="15"/>
  <c r="L34" i="15" s="1"/>
  <c r="N28" i="4"/>
  <c r="O23" i="1"/>
  <c r="K29" i="6"/>
  <c r="N4" i="18"/>
  <c r="M32" i="18"/>
  <c r="M34" i="18" s="1"/>
  <c r="N26" i="2"/>
</calcChain>
</file>

<file path=xl/sharedStrings.xml><?xml version="1.0" encoding="utf-8"?>
<sst xmlns="http://schemas.openxmlformats.org/spreadsheetml/2006/main" count="1423" uniqueCount="277">
  <si>
    <t>SUBVENCIONS PATRONAT.  ANY 2000</t>
  </si>
  <si>
    <t>temporada 1999/2000</t>
  </si>
  <si>
    <t>equips</t>
  </si>
  <si>
    <t>jugadors</t>
  </si>
  <si>
    <t>quota jug.</t>
  </si>
  <si>
    <t>socis</t>
  </si>
  <si>
    <t>quota soci</t>
  </si>
  <si>
    <t>activitats</t>
  </si>
  <si>
    <t>ingressos</t>
  </si>
  <si>
    <t>despeses</t>
  </si>
  <si>
    <t>saldo</t>
  </si>
  <si>
    <t>subv. 99</t>
  </si>
  <si>
    <t>subv2000</t>
  </si>
  <si>
    <t>no soci</t>
  </si>
  <si>
    <t>descompte</t>
  </si>
  <si>
    <t>subv. a pagar</t>
  </si>
  <si>
    <t>club futbol tremp</t>
  </si>
  <si>
    <t>lliga reg. preferent</t>
  </si>
  <si>
    <t>club bàsquet tremp</t>
  </si>
  <si>
    <t>lliga provincial</t>
  </si>
  <si>
    <t>club patí tremp</t>
  </si>
  <si>
    <t>pati</t>
  </si>
  <si>
    <t>federació</t>
  </si>
  <si>
    <t>escola iniciació</t>
  </si>
  <si>
    <t>unió ciclista</t>
  </si>
  <si>
    <t>triatló marxa sortides</t>
  </si>
  <si>
    <t>aportació Ajuntament</t>
  </si>
  <si>
    <t>marxa cicloturista</t>
  </si>
  <si>
    <t>club hoquei tremp</t>
  </si>
  <si>
    <t>lliga federació</t>
  </si>
  <si>
    <t>escola futbol</t>
  </si>
  <si>
    <t>club atlètic joncar</t>
  </si>
  <si>
    <t>orientació</t>
  </si>
  <si>
    <t>apa M.Immaculada</t>
  </si>
  <si>
    <t>aeròbic-tennis-multimedia</t>
  </si>
  <si>
    <t>SAM</t>
  </si>
  <si>
    <t>muntanyisme-escalada</t>
  </si>
  <si>
    <t>club esquí tremp</t>
  </si>
  <si>
    <t>sortides esquí</t>
  </si>
  <si>
    <t>societat pescadors</t>
  </si>
  <si>
    <t>concurs pesca</t>
  </si>
  <si>
    <t>CENTS</t>
  </si>
  <si>
    <t>esquí nàutic</t>
  </si>
  <si>
    <t>moto club</t>
  </si>
  <si>
    <t>endurada</t>
  </si>
  <si>
    <t>c. nàutic st.antoni</t>
  </si>
  <si>
    <t>marathon piragüisme</t>
  </si>
  <si>
    <t>Penya C.colomina</t>
  </si>
  <si>
    <t>volta lleida</t>
  </si>
  <si>
    <t xml:space="preserve">total </t>
  </si>
  <si>
    <t>SUBVENCIONS PATRONAT.  ANY 2001</t>
  </si>
  <si>
    <t>temporada 2000/2001</t>
  </si>
  <si>
    <t>sub2001</t>
  </si>
  <si>
    <t>lliga r.preferent</t>
  </si>
  <si>
    <t>subvenció ajuntament</t>
  </si>
  <si>
    <t>lliga provincial, jocs escolars</t>
  </si>
  <si>
    <t>competició federació</t>
  </si>
  <si>
    <t>club</t>
  </si>
  <si>
    <t>triatló</t>
  </si>
  <si>
    <t>aportació ajuntament</t>
  </si>
  <si>
    <t>jocs escolars</t>
  </si>
  <si>
    <t>aeròbic,rítmica, tennis, jocs es</t>
  </si>
  <si>
    <t>apa Valldeflors</t>
  </si>
  <si>
    <t>apa IES</t>
  </si>
  <si>
    <t>jocs escolars, tennis</t>
  </si>
  <si>
    <t>muntanyisme</t>
  </si>
  <si>
    <t>total any 2001</t>
  </si>
  <si>
    <t>SUBVENCIONS PATRONAT.  RESUM ANUAL</t>
  </si>
  <si>
    <t>sub1999</t>
  </si>
  <si>
    <t>sub2000</t>
  </si>
  <si>
    <t>sub2002</t>
  </si>
  <si>
    <t>lliga regional preferent</t>
  </si>
  <si>
    <t>total anual</t>
  </si>
  <si>
    <t>SUBVENCIONS PATRONAT.  ANY 2002</t>
  </si>
  <si>
    <t>temporada 2001/2002</t>
  </si>
  <si>
    <t>iniciació entrenaments</t>
  </si>
  <si>
    <t>escola inicació</t>
  </si>
  <si>
    <t>aeròbic, tennis, jocs escolars</t>
  </si>
  <si>
    <t>aeròbic,expressió corp. jocs es</t>
  </si>
  <si>
    <t xml:space="preserve">lliga 1a regional </t>
  </si>
  <si>
    <t>total any 2003</t>
  </si>
  <si>
    <t>SUBVENCIONS PATRONAT.  ANY 2003</t>
  </si>
  <si>
    <t>triatló  (22-9-03)</t>
  </si>
  <si>
    <t>marxa cicloturista (NO ES FA)</t>
  </si>
  <si>
    <t>AMT-moto club</t>
  </si>
  <si>
    <t>endurada, moto cros</t>
  </si>
  <si>
    <t>club arquers pallars</t>
  </si>
  <si>
    <t>cursets, sortides</t>
  </si>
  <si>
    <t>sub2003</t>
  </si>
  <si>
    <t>c. arquers pallars</t>
  </si>
  <si>
    <t>temporada 2002/2003</t>
  </si>
  <si>
    <t>SUBVENCIONS PATRONAT.  ANY 2004</t>
  </si>
  <si>
    <t>temporada 2003/2004</t>
  </si>
  <si>
    <t xml:space="preserve">lliga 2a regional </t>
  </si>
  <si>
    <t>SUBVENCIONS PATRONAT  ANY 2004</t>
  </si>
  <si>
    <t>sub2004</t>
  </si>
  <si>
    <t xml:space="preserve">triatló  </t>
  </si>
  <si>
    <t>Carles Lloret</t>
  </si>
  <si>
    <t>Aconcagua</t>
  </si>
  <si>
    <t>NOTA: la subvenció al Moto Club de 600€ la pagarà aquest any l'Ajuntament.</t>
  </si>
  <si>
    <t>Total 2003</t>
  </si>
  <si>
    <t>SUBVENCIONS PATRONAT  ANY 2005</t>
  </si>
  <si>
    <t>sub2005</t>
  </si>
  <si>
    <t>total any 2004</t>
  </si>
  <si>
    <t>Total 2004</t>
  </si>
  <si>
    <t>3a catalana, lliga provincial, jocs escolars</t>
  </si>
  <si>
    <t>total any 2005</t>
  </si>
  <si>
    <t xml:space="preserve">marxa cicloturista </t>
  </si>
  <si>
    <t>documents que falten</t>
  </si>
  <si>
    <t>NP</t>
  </si>
  <si>
    <t>resum eco.</t>
  </si>
  <si>
    <t>societat caçadors</t>
  </si>
  <si>
    <t>campionats, tir al plat</t>
  </si>
  <si>
    <t>escola iniciació bàsquet</t>
  </si>
  <si>
    <t>escola iniciació patí</t>
  </si>
  <si>
    <t>escola iniciació futbol</t>
  </si>
  <si>
    <t>cim Aconcagua</t>
  </si>
  <si>
    <t>PTA</t>
  </si>
  <si>
    <t>Carles Lloret -Aconcagua-</t>
  </si>
  <si>
    <t>inactiu</t>
  </si>
  <si>
    <t>resum i press.</t>
  </si>
  <si>
    <t>resum</t>
  </si>
  <si>
    <t>pressupost any 2005</t>
  </si>
  <si>
    <t>diferència</t>
  </si>
  <si>
    <t>aeròbic-rítmica, tennis ,jocs esc.</t>
  </si>
  <si>
    <t>SUBVENCIONS PATRONAT  ANY 2006</t>
  </si>
  <si>
    <t>club / trempedalada</t>
  </si>
  <si>
    <t>€uro</t>
  </si>
  <si>
    <t>futbol sala tremp</t>
  </si>
  <si>
    <t>campionats provincial</t>
  </si>
  <si>
    <t>campionat provincial</t>
  </si>
  <si>
    <t>sub2006</t>
  </si>
  <si>
    <t>total any 2006</t>
  </si>
  <si>
    <t>pressupost any 2006</t>
  </si>
  <si>
    <t>doc.que falten</t>
  </si>
  <si>
    <t>temporada 2005/2006</t>
  </si>
  <si>
    <t>SUBVENCIONS PATRONAT  ANY 2007</t>
  </si>
  <si>
    <t>temporada 2006/2007</t>
  </si>
  <si>
    <t>sub2007</t>
  </si>
  <si>
    <t>subvenció Ajunt.Sènior</t>
  </si>
  <si>
    <t xml:space="preserve">total any </t>
  </si>
  <si>
    <t>pressupost any</t>
  </si>
  <si>
    <t>temporada 2007/2008</t>
  </si>
  <si>
    <t>SUBVENCIONS PATRONAT  ANY 2008</t>
  </si>
  <si>
    <t>no prova</t>
  </si>
  <si>
    <t>campionat Catalunya</t>
  </si>
  <si>
    <t>pressupost any 2007</t>
  </si>
  <si>
    <t>si</t>
  </si>
  <si>
    <t>SI</t>
  </si>
  <si>
    <t>EMD Vilamitjana</t>
  </si>
  <si>
    <t>sub2008</t>
  </si>
  <si>
    <t>sub2009</t>
  </si>
  <si>
    <t xml:space="preserve">campionats, tir al plat </t>
  </si>
  <si>
    <t>escola futbol tremp</t>
  </si>
  <si>
    <t>temporada 2008/2009</t>
  </si>
  <si>
    <t>SUBVENCIONS PATRONAT  ANY 2009</t>
  </si>
  <si>
    <t>sub2010</t>
  </si>
  <si>
    <t>club subaquàtic pallars</t>
  </si>
  <si>
    <t>activitats subaquàtiques</t>
  </si>
  <si>
    <t>C Futbol Sala tremp</t>
  </si>
  <si>
    <t>Amics Escacs</t>
  </si>
  <si>
    <t>torneig escacs</t>
  </si>
  <si>
    <t>Consell Esportiu PJ</t>
  </si>
  <si>
    <t>piscina AGBS</t>
  </si>
  <si>
    <t>CEN Pallars Jussà</t>
  </si>
  <si>
    <t>resum econòmic, pressupost, NIF, estatuts</t>
  </si>
  <si>
    <t>cursets i sortides esquí</t>
  </si>
  <si>
    <t>tot</t>
  </si>
  <si>
    <t>activitats Festa major</t>
  </si>
  <si>
    <t>NIF, estatuts</t>
  </si>
  <si>
    <t>no pagat</t>
  </si>
  <si>
    <t>SUBVENCIONS PATRONAT  ANY 2010</t>
  </si>
  <si>
    <t>estatuts en tràmit</t>
  </si>
  <si>
    <t>curset piragüisme</t>
  </si>
  <si>
    <t>temporada 2009/2010</t>
  </si>
  <si>
    <t>CAP</t>
  </si>
  <si>
    <t>SUBVENCIONS PATRONAT  ANY 2011</t>
  </si>
  <si>
    <t>temporada 2010/2011</t>
  </si>
  <si>
    <t>lliga 2a Catalana</t>
  </si>
  <si>
    <t>sub2011</t>
  </si>
  <si>
    <t>rebaixa %</t>
  </si>
  <si>
    <t>any 2010</t>
  </si>
  <si>
    <t>any 2011</t>
  </si>
  <si>
    <t>Club esquí nàutic Pallars Jussà</t>
  </si>
  <si>
    <t>resum econòmic, pressupost, NIF</t>
  </si>
  <si>
    <t>ampa Valldeflors</t>
  </si>
  <si>
    <t>aeròbic, fsala, expressió corp. jocs es</t>
  </si>
  <si>
    <t>tots</t>
  </si>
  <si>
    <t>CEPallars Jussà-piscina</t>
  </si>
  <si>
    <t>?</t>
  </si>
  <si>
    <t>%</t>
  </si>
  <si>
    <t>total2010</t>
  </si>
  <si>
    <t>IMPORT</t>
  </si>
  <si>
    <t>total any 2011</t>
  </si>
  <si>
    <t>temporada 2011/2012</t>
  </si>
  <si>
    <t>SUBVENCIONS PATRONAT  ANY 2012</t>
  </si>
  <si>
    <t>sub2012</t>
  </si>
  <si>
    <t>AMPA M.Immaculada</t>
  </si>
  <si>
    <t>AMPA Valldeflors</t>
  </si>
  <si>
    <t>AMPA INS TREMP</t>
  </si>
  <si>
    <t>Club Hoquei Tremp</t>
  </si>
  <si>
    <t>Club Atlètic</t>
  </si>
  <si>
    <t>aeròbic, tennis, jocs es</t>
  </si>
  <si>
    <t>atletisme</t>
  </si>
  <si>
    <t>hoquei patins</t>
  </si>
  <si>
    <t>any 2012</t>
  </si>
  <si>
    <t>resum econòmic, pressupost 11/12,</t>
  </si>
  <si>
    <t>C Tennis taula</t>
  </si>
  <si>
    <t>A.Sportiva Minerva</t>
  </si>
  <si>
    <t>pendents</t>
  </si>
  <si>
    <t>Josep fillat-programa busseig</t>
  </si>
  <si>
    <t>SUBVENCIONS PATRONAT  ANY 2013</t>
  </si>
  <si>
    <t>Club Atlètic Joncar</t>
  </si>
  <si>
    <t>Escola Futbol Sala</t>
  </si>
  <si>
    <t xml:space="preserve">temporada </t>
  </si>
  <si>
    <t>campionats federació-fstival</t>
  </si>
  <si>
    <t>total punts</t>
  </si>
  <si>
    <t>Puntuació</t>
  </si>
  <si>
    <t>Import</t>
  </si>
  <si>
    <t>De 15 punts a 25 punts</t>
  </si>
  <si>
    <t>Entre 250 € i  1.500 €</t>
  </si>
  <si>
    <t>Entre 1.500 € i 3.000 €</t>
  </si>
  <si>
    <t>Més de 76  punts</t>
  </si>
  <si>
    <t>Entre 3.000 € i 6.000 €</t>
  </si>
  <si>
    <t>3a catalana, lliga provincial de base</t>
  </si>
  <si>
    <t>Criteris</t>
  </si>
  <si>
    <t>Punts</t>
  </si>
  <si>
    <t>L’interès general de les activitats plantejades i el dèficit d’activitats anàlogues.</t>
  </si>
  <si>
    <t>Continuïtat de l’entitat en el manteniment de les seves activitats</t>
  </si>
  <si>
    <t>Esport Federat: es valorarà segons la categoria de la competició regular en que participi l’entitat, el nombre d’esportistes que participen en la competició regular i el programa de desplaçaments oficials i obligatoris</t>
  </si>
  <si>
    <t>Esport de base de l’entitat: es valorarà segons el projecte de foment i promoció de l’esport base de l’entitat i el nombre total d’esportistes de base de l’entitat.</t>
  </si>
  <si>
    <t>La capacitat  tècnica i de gestió de l’entitat: es valorarà segons l’estructura i organització de l’entitat, els recursos propis, la capacitat per aconseguir altres fonts de finançament, entre d’altres</t>
  </si>
  <si>
    <t>La manca d’activitats de la mateixa naturalesa a la ciutat: que siguin úniques (innovació)</t>
  </si>
  <si>
    <t>Projecció exterior de l’entitat i la ciutat de Tremp</t>
  </si>
  <si>
    <t>Activitat que complementa la programació esportiva de l’Ajuntament</t>
  </si>
  <si>
    <t>La col·laboració i participació de l’entitat en les activitats organitzades per la regidoria d’esports, com són la Fira, la Festa de l’Esport, etc.</t>
  </si>
  <si>
    <t>Total màxim de punts  .................................</t>
  </si>
  <si>
    <t xml:space="preserve">Per poder optar a subvenció les entitats que hi concorrin hauran de tenir una puntuació mínima de 15 punts. </t>
  </si>
  <si>
    <t>2a catalana lleida -cursa camarasa</t>
  </si>
  <si>
    <t>curset</t>
  </si>
  <si>
    <t xml:space="preserve">cursets esquí - cursa muntanya </t>
  </si>
  <si>
    <t>De 26 a 50 punts</t>
  </si>
  <si>
    <t>De 51 punts a 75 punts</t>
  </si>
  <si>
    <t>despesa a justificar</t>
  </si>
  <si>
    <t>pressupost anual</t>
  </si>
  <si>
    <t>pendent a la partida</t>
  </si>
  <si>
    <t>% ajut</t>
  </si>
  <si>
    <t>100--60</t>
  </si>
  <si>
    <t>3a catalana</t>
  </si>
  <si>
    <t>EXP. X2020000697</t>
  </si>
  <si>
    <t>ANY 2020</t>
  </si>
  <si>
    <t>criteris 2020</t>
  </si>
  <si>
    <t>Sol·licitud ajut  2020</t>
  </si>
  <si>
    <t>sub2019</t>
  </si>
  <si>
    <t>ingressos 2019-20</t>
  </si>
  <si>
    <t>despeses 2019-20</t>
  </si>
  <si>
    <t>25 a 45</t>
  </si>
  <si>
    <t>30 i 45</t>
  </si>
  <si>
    <t>club/ cicloturista / curset BTT</t>
  </si>
  <si>
    <t>25 i 10</t>
  </si>
  <si>
    <t>esport de base</t>
  </si>
  <si>
    <t>20a 30</t>
  </si>
  <si>
    <t>total any 2020</t>
  </si>
  <si>
    <t>subvenció 2020</t>
  </si>
  <si>
    <t>CRITERIS  AJUTS 2020</t>
  </si>
  <si>
    <t>Francesc Castells Garcia</t>
  </si>
  <si>
    <t>Regidor d'Esports</t>
  </si>
  <si>
    <t>EXP</t>
  </si>
  <si>
    <t>X2020001433</t>
  </si>
  <si>
    <t>X2020001738</t>
  </si>
  <si>
    <t>X2020001740</t>
  </si>
  <si>
    <t>X2020001741</t>
  </si>
  <si>
    <t>X2020001742</t>
  </si>
  <si>
    <t>X2020001753</t>
  </si>
  <si>
    <t>X2020001754</t>
  </si>
  <si>
    <t>pressupost any 2020</t>
  </si>
  <si>
    <t>SUBVENCIONS PER ACTIVITATS ESPORTIVES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</si>
</sst>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_-* #,##0.00\ [$€]_-;\-* #,##0.00\ [$€]_-;_-* &quot;-&quot;??\ [$€]_-;_-@_-"/>
    <numFmt numFmtId="165" formatCode="_-* #,##0.00\ [$€-1]_-;\-* #,##0.00\ [$€-1]_-;_-* &quot;-&quot;??\ [$€-1]_-;_-@_-"/>
    <numFmt numFmtId="166" formatCode="#,##0.00_ ;\-#,##0.00\ "/>
  </numFmts>
  <fonts count="37" x14ac:knownFonts="1"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0"/>
      <color indexed="61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0"/>
      <color rgb="FF00B050"/>
      <name val="Arial"/>
      <family val="2"/>
    </font>
    <font>
      <sz val="11"/>
      <color rgb="FF000000"/>
      <name val="Arial"/>
      <family val="2"/>
    </font>
    <font>
      <b/>
      <sz val="12"/>
      <color rgb="FF00B050"/>
      <name val="Arial"/>
      <family val="2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5" tint="-0.249977111117893"/>
      <name val="Arial"/>
      <family val="2"/>
    </font>
    <font>
      <sz val="10"/>
      <color rgb="FFFF0000"/>
      <name val="Arial"/>
      <family val="2"/>
    </font>
    <font>
      <b/>
      <sz val="9"/>
      <color rgb="FF00B050"/>
      <name val="Arial"/>
      <family val="2"/>
    </font>
    <font>
      <b/>
      <sz val="10"/>
      <color theme="5" tint="-0.249977111117893"/>
      <name val="Arial"/>
      <family val="2"/>
    </font>
    <font>
      <b/>
      <sz val="10"/>
      <color theme="9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3" fontId="3" fillId="0" borderId="0" xfId="0" applyNumberFormat="1" applyFont="1"/>
    <xf numFmtId="0" fontId="3" fillId="0" borderId="0" xfId="0" quotePrefix="1" applyFont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0" fontId="5" fillId="0" borderId="0" xfId="0" applyFont="1"/>
    <xf numFmtId="0" fontId="2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justify" vertical="top"/>
    </xf>
    <xf numFmtId="0" fontId="3" fillId="0" borderId="0" xfId="0" quotePrefix="1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quotePrefix="1" applyFont="1" applyAlignment="1">
      <alignment horizontal="justify" vertical="justify"/>
    </xf>
    <xf numFmtId="0" fontId="3" fillId="0" borderId="0" xfId="0" applyFont="1" applyAlignment="1">
      <alignment horizontal="justify"/>
    </xf>
    <xf numFmtId="0" fontId="2" fillId="0" borderId="0" xfId="0" quotePrefix="1" applyFont="1" applyAlignment="1"/>
    <xf numFmtId="3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justify"/>
    </xf>
    <xf numFmtId="0" fontId="3" fillId="0" borderId="0" xfId="0" quotePrefix="1" applyFont="1" applyAlignment="1">
      <alignment horizontal="left" vertical="top"/>
    </xf>
    <xf numFmtId="0" fontId="3" fillId="0" borderId="0" xfId="0" quotePrefix="1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justify" vertical="justify"/>
    </xf>
    <xf numFmtId="0" fontId="3" fillId="0" borderId="0" xfId="0" quotePrefix="1" applyFont="1" applyAlignment="1">
      <alignment horizontal="left" vertical="justify"/>
    </xf>
    <xf numFmtId="0" fontId="2" fillId="0" borderId="1" xfId="0" applyFont="1" applyBorder="1" applyAlignment="1">
      <alignment horizontal="justify" vertical="center"/>
    </xf>
    <xf numFmtId="0" fontId="3" fillId="0" borderId="0" xfId="0" applyFont="1" applyBorder="1"/>
    <xf numFmtId="0" fontId="2" fillId="0" borderId="0" xfId="0" applyFont="1" applyBorder="1" applyAlignment="1">
      <alignment horizontal="justify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justify" vertical="center"/>
    </xf>
    <xf numFmtId="0" fontId="6" fillId="0" borderId="0" xfId="0" quotePrefix="1" applyFont="1" applyAlignment="1">
      <alignment horizontal="left" vertical="top"/>
    </xf>
    <xf numFmtId="0" fontId="3" fillId="0" borderId="0" xfId="0" applyFont="1" applyAlignment="1">
      <alignment horizontal="center"/>
    </xf>
    <xf numFmtId="164" fontId="2" fillId="0" borderId="0" xfId="1" applyFont="1"/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3" fillId="0" borderId="0" xfId="0" applyNumberFormat="1" applyFont="1"/>
    <xf numFmtId="166" fontId="2" fillId="0" borderId="0" xfId="0" applyNumberFormat="1" applyFont="1"/>
    <xf numFmtId="4" fontId="2" fillId="0" borderId="0" xfId="1" applyNumberFormat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Border="1"/>
    <xf numFmtId="4" fontId="3" fillId="0" borderId="0" xfId="1" applyNumberFormat="1" applyFont="1"/>
    <xf numFmtId="4" fontId="3" fillId="0" borderId="0" xfId="1" applyNumberFormat="1" applyFont="1" applyAlignment="1"/>
    <xf numFmtId="4" fontId="10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4" fontId="13" fillId="0" borderId="0" xfId="1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66" fontId="3" fillId="0" borderId="0" xfId="0" applyNumberFormat="1" applyFont="1" applyFill="1"/>
    <xf numFmtId="4" fontId="10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4" fontId="13" fillId="0" borderId="0" xfId="1" applyNumberFormat="1" applyFont="1" applyAlignment="1">
      <alignment horizontal="left"/>
    </xf>
    <xf numFmtId="0" fontId="3" fillId="0" borderId="0" xfId="0" quotePrefix="1" applyFont="1" applyAlignment="1">
      <alignment horizontal="justify" vertical="justify" wrapText="1"/>
    </xf>
    <xf numFmtId="0" fontId="3" fillId="0" borderId="0" xfId="0" applyFont="1" applyAlignment="1">
      <alignment horizontal="justify" vertical="justify" wrapText="1"/>
    </xf>
    <xf numFmtId="4" fontId="10" fillId="0" borderId="0" xfId="0" applyNumberFormat="1" applyFont="1" applyAlignment="1">
      <alignment horizontal="justify" wrapText="1"/>
    </xf>
    <xf numFmtId="4" fontId="10" fillId="0" borderId="0" xfId="0" applyNumberFormat="1" applyFont="1" applyAlignment="1">
      <alignment horizontal="justify" vertical="justify" wrapText="1"/>
    </xf>
    <xf numFmtId="166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justify" vertical="center"/>
    </xf>
    <xf numFmtId="0" fontId="13" fillId="0" borderId="1" xfId="0" applyFont="1" applyBorder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8" fillId="0" borderId="1" xfId="0" quotePrefix="1" applyFont="1" applyBorder="1" applyAlignment="1">
      <alignment horizontal="left" vertical="center"/>
    </xf>
    <xf numFmtId="166" fontId="14" fillId="0" borderId="0" xfId="0" applyNumberFormat="1" applyFont="1"/>
    <xf numFmtId="166" fontId="8" fillId="0" borderId="0" xfId="0" applyNumberFormat="1" applyFont="1" applyAlignment="1">
      <alignment horizontal="right"/>
    </xf>
    <xf numFmtId="4" fontId="14" fillId="0" borderId="0" xfId="0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2" borderId="0" xfId="0" applyFont="1" applyFill="1"/>
    <xf numFmtId="0" fontId="2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justify" vertical="justify"/>
    </xf>
    <xf numFmtId="166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4" fontId="2" fillId="0" borderId="0" xfId="0" quotePrefix="1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Fill="1"/>
    <xf numFmtId="0" fontId="2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2" borderId="0" xfId="0" applyFont="1" applyFill="1"/>
    <xf numFmtId="0" fontId="3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left" vertical="justify"/>
    </xf>
    <xf numFmtId="4" fontId="10" fillId="0" borderId="0" xfId="0" applyNumberFormat="1" applyFont="1" applyAlignment="1">
      <alignment horizontal="justify" vertical="justify"/>
    </xf>
    <xf numFmtId="4" fontId="13" fillId="0" borderId="0" xfId="1" applyNumberFormat="1" applyFont="1" applyAlignment="1">
      <alignment horizontal="justify" vertical="justify"/>
    </xf>
    <xf numFmtId="0" fontId="3" fillId="0" borderId="0" xfId="0" applyFont="1" applyBorder="1" applyAlignment="1">
      <alignment horizontal="justify" vertical="justify"/>
    </xf>
    <xf numFmtId="3" fontId="2" fillId="0" borderId="0" xfId="0" applyNumberFormat="1" applyFont="1" applyAlignment="1">
      <alignment horizontal="left"/>
    </xf>
    <xf numFmtId="3" fontId="8" fillId="0" borderId="1" xfId="0" quotePrefix="1" applyNumberFormat="1" applyFont="1" applyBorder="1" applyAlignment="1">
      <alignment horizontal="left" vertical="center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/>
    <xf numFmtId="0" fontId="6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justify"/>
    </xf>
    <xf numFmtId="3" fontId="6" fillId="0" borderId="0" xfId="0" applyNumberFormat="1" applyFont="1"/>
    <xf numFmtId="0" fontId="6" fillId="0" borderId="1" xfId="0" applyFont="1" applyBorder="1"/>
    <xf numFmtId="0" fontId="2" fillId="0" borderId="2" xfId="0" applyFont="1" applyBorder="1"/>
    <xf numFmtId="3" fontId="14" fillId="0" borderId="3" xfId="0" applyNumberFormat="1" applyFont="1" applyBorder="1"/>
    <xf numFmtId="0" fontId="6" fillId="0" borderId="3" xfId="0" applyFont="1" applyBorder="1"/>
    <xf numFmtId="3" fontId="8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3" fontId="0" fillId="0" borderId="0" xfId="0" applyNumberFormat="1"/>
    <xf numFmtId="9" fontId="16" fillId="0" borderId="0" xfId="0" applyNumberFormat="1" applyFont="1"/>
    <xf numFmtId="0" fontId="16" fillId="0" borderId="1" xfId="0" applyFont="1" applyBorder="1"/>
    <xf numFmtId="3" fontId="17" fillId="0" borderId="0" xfId="0" applyNumberFormat="1" applyFont="1"/>
    <xf numFmtId="4" fontId="3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/>
    <xf numFmtId="1" fontId="3" fillId="0" borderId="0" xfId="0" applyNumberFormat="1" applyFont="1"/>
    <xf numFmtId="4" fontId="8" fillId="0" borderId="0" xfId="0" applyNumberFormat="1" applyFont="1" applyAlignment="1">
      <alignment horizontal="right"/>
    </xf>
    <xf numFmtId="0" fontId="14" fillId="0" borderId="0" xfId="0" applyFont="1"/>
    <xf numFmtId="0" fontId="20" fillId="0" borderId="5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0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 wrapText="1"/>
    </xf>
    <xf numFmtId="6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6" fillId="0" borderId="0" xfId="0" applyFont="1"/>
    <xf numFmtId="0" fontId="24" fillId="0" borderId="0" xfId="0" applyFont="1" applyAlignment="1">
      <alignment horizontal="center"/>
    </xf>
    <xf numFmtId="9" fontId="3" fillId="0" borderId="4" xfId="2" applyFont="1" applyBorder="1"/>
    <xf numFmtId="0" fontId="3" fillId="0" borderId="4" xfId="0" applyFont="1" applyBorder="1" applyAlignment="1">
      <alignment horizontal="justify" vertical="center" wrapText="1"/>
    </xf>
    <xf numFmtId="0" fontId="8" fillId="0" borderId="4" xfId="0" quotePrefix="1" applyFont="1" applyBorder="1" applyAlignment="1">
      <alignment horizontal="center" vertical="justify"/>
    </xf>
    <xf numFmtId="166" fontId="29" fillId="0" borderId="0" xfId="0" applyNumberFormat="1" applyFont="1" applyAlignment="1">
      <alignment horizontal="right"/>
    </xf>
    <xf numFmtId="4" fontId="29" fillId="0" borderId="0" xfId="0" applyNumberFormat="1" applyFont="1"/>
    <xf numFmtId="3" fontId="3" fillId="0" borderId="4" xfId="0" applyNumberFormat="1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justify" vertical="justify" wrapText="1"/>
    </xf>
    <xf numFmtId="0" fontId="28" fillId="0" borderId="0" xfId="0" quotePrefix="1" applyFont="1" applyFill="1" applyAlignment="1">
      <alignment horizontal="left"/>
    </xf>
    <xf numFmtId="0" fontId="30" fillId="0" borderId="0" xfId="0" applyFont="1" applyFill="1"/>
    <xf numFmtId="0" fontId="28" fillId="0" borderId="0" xfId="0" applyFont="1" applyFill="1"/>
    <xf numFmtId="166" fontId="8" fillId="0" borderId="0" xfId="0" applyNumberFormat="1" applyFont="1" applyBorder="1" applyAlignment="1">
      <alignment horizontal="right"/>
    </xf>
    <xf numFmtId="4" fontId="24" fillId="0" borderId="4" xfId="0" applyNumberFormat="1" applyFont="1" applyBorder="1"/>
    <xf numFmtId="0" fontId="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justify" vertical="center"/>
    </xf>
    <xf numFmtId="0" fontId="18" fillId="0" borderId="4" xfId="0" quotePrefix="1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justify" vertical="justify"/>
    </xf>
    <xf numFmtId="0" fontId="31" fillId="0" borderId="4" xfId="0" applyFont="1" applyBorder="1" applyAlignment="1">
      <alignment horizontal="justify" vertical="justify"/>
    </xf>
    <xf numFmtId="0" fontId="32" fillId="0" borderId="4" xfId="0" quotePrefix="1" applyFont="1" applyBorder="1" applyAlignment="1">
      <alignment horizontal="center" vertical="center"/>
    </xf>
    <xf numFmtId="166" fontId="22" fillId="0" borderId="0" xfId="0" applyNumberFormat="1" applyFont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3" borderId="0" xfId="0" applyFont="1" applyFill="1"/>
    <xf numFmtId="3" fontId="2" fillId="3" borderId="4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7" fillId="0" borderId="10" xfId="0" applyFont="1" applyBorder="1"/>
    <xf numFmtId="166" fontId="27" fillId="0" borderId="9" xfId="0" applyNumberFormat="1" applyFont="1" applyBorder="1" applyAlignment="1">
      <alignment horizontal="right"/>
    </xf>
    <xf numFmtId="0" fontId="20" fillId="0" borderId="0" xfId="0" applyFont="1"/>
    <xf numFmtId="4" fontId="8" fillId="0" borderId="4" xfId="3" applyNumberFormat="1" applyFont="1" applyFill="1" applyBorder="1"/>
    <xf numFmtId="3" fontId="3" fillId="0" borderId="4" xfId="3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right"/>
    </xf>
    <xf numFmtId="0" fontId="28" fillId="0" borderId="0" xfId="0" applyFont="1"/>
    <xf numFmtId="166" fontId="33" fillId="0" borderId="0" xfId="0" applyNumberFormat="1" applyFont="1"/>
    <xf numFmtId="4" fontId="29" fillId="0" borderId="4" xfId="3" applyNumberFormat="1" applyFont="1" applyFill="1" applyBorder="1"/>
    <xf numFmtId="4" fontId="29" fillId="0" borderId="4" xfId="3" applyNumberFormat="1" applyFont="1" applyBorder="1"/>
    <xf numFmtId="4" fontId="13" fillId="0" borderId="4" xfId="0" applyNumberFormat="1" applyFont="1" applyBorder="1"/>
    <xf numFmtId="4" fontId="13" fillId="0" borderId="4" xfId="0" applyNumberFormat="1" applyFont="1" applyFill="1" applyBorder="1"/>
    <xf numFmtId="4" fontId="24" fillId="0" borderId="4" xfId="0" applyNumberFormat="1" applyFont="1" applyFill="1" applyBorder="1"/>
    <xf numFmtId="0" fontId="24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3" fillId="0" borderId="0" xfId="0" applyFont="1"/>
    <xf numFmtId="0" fontId="9" fillId="0" borderId="0" xfId="0" applyFont="1"/>
    <xf numFmtId="0" fontId="3" fillId="0" borderId="4" xfId="0" applyFont="1" applyFill="1" applyBorder="1" applyAlignment="1">
      <alignment horizontal="justify" vertical="center" wrapText="1"/>
    </xf>
    <xf numFmtId="0" fontId="34" fillId="0" borderId="0" xfId="0" applyFont="1"/>
    <xf numFmtId="6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justify" vertical="center"/>
    </xf>
    <xf numFmtId="0" fontId="20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4" xfId="0" applyFont="1" applyFill="1" applyBorder="1"/>
    <xf numFmtId="3" fontId="2" fillId="0" borderId="4" xfId="0" applyNumberFormat="1" applyFont="1" applyBorder="1"/>
    <xf numFmtId="0" fontId="35" fillId="0" borderId="4" xfId="0" quotePrefix="1" applyFont="1" applyBorder="1" applyAlignment="1">
      <alignment horizontal="justify" vertical="center"/>
    </xf>
    <xf numFmtId="1" fontId="12" fillId="0" borderId="4" xfId="0" applyNumberFormat="1" applyFont="1" applyFill="1" applyBorder="1" applyAlignment="1">
      <alignment horizontal="center"/>
    </xf>
    <xf numFmtId="1" fontId="12" fillId="0" borderId="4" xfId="0" applyNumberFormat="1" applyFont="1" applyFill="1" applyBorder="1"/>
    <xf numFmtId="0" fontId="2" fillId="0" borderId="4" xfId="0" applyFont="1" applyFill="1" applyBorder="1" applyAlignment="1">
      <alignment horizontal="justify" vertical="justify"/>
    </xf>
    <xf numFmtId="0" fontId="2" fillId="0" borderId="4" xfId="0" quotePrefix="1" applyFont="1" applyFill="1" applyBorder="1" applyAlignment="1">
      <alignment horizontal="justify" vertical="justify"/>
    </xf>
    <xf numFmtId="0" fontId="27" fillId="0" borderId="11" xfId="0" applyFont="1" applyBorder="1"/>
    <xf numFmtId="0" fontId="36" fillId="0" borderId="11" xfId="0" applyFont="1" applyFill="1" applyBorder="1"/>
    <xf numFmtId="0" fontId="36" fillId="0" borderId="11" xfId="0" applyFont="1" applyBorder="1"/>
    <xf numFmtId="0" fontId="5" fillId="0" borderId="4" xfId="0" applyFont="1" applyBorder="1" applyAlignment="1">
      <alignment horizontal="center" vertical="center"/>
    </xf>
  </cellXfs>
  <cellStyles count="5">
    <cellStyle name="Euro" xfId="1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N25" sqref="N25"/>
    </sheetView>
  </sheetViews>
  <sheetFormatPr baseColWidth="10" defaultColWidth="11.5546875" defaultRowHeight="12.75" x14ac:dyDescent="0.2"/>
  <cols>
    <col min="1" max="1" width="16.109375" style="2" customWidth="1"/>
    <col min="2" max="2" width="4.21875" style="2" customWidth="1"/>
    <col min="3" max="3" width="4.77734375" style="2" customWidth="1"/>
    <col min="4" max="4" width="4.6640625" style="2" customWidth="1"/>
    <col min="5" max="5" width="4.44140625" style="2" customWidth="1"/>
    <col min="6" max="6" width="5.109375" style="2" customWidth="1"/>
    <col min="7" max="7" width="12.21875" style="2" customWidth="1"/>
    <col min="8" max="8" width="8.77734375" style="2" customWidth="1"/>
    <col min="9" max="9" width="8.5546875" style="2" customWidth="1"/>
    <col min="10" max="10" width="8.109375" style="2" customWidth="1"/>
    <col min="11" max="11" width="8.44140625" style="2" customWidth="1"/>
    <col min="12" max="12" width="8.6640625" style="2" customWidth="1"/>
    <col min="13" max="13" width="3.6640625" style="2" customWidth="1"/>
    <col min="14" max="14" width="7.33203125" style="2" customWidth="1"/>
    <col min="15" max="15" width="9.44140625" style="2" customWidth="1"/>
    <col min="16" max="16" width="8.88671875" style="2" customWidth="1"/>
    <col min="17" max="16384" width="11.5546875" style="2"/>
  </cols>
  <sheetData>
    <row r="1" spans="1:15" ht="15.75" x14ac:dyDescent="0.25">
      <c r="A1" s="12" t="s">
        <v>0</v>
      </c>
    </row>
    <row r="3" spans="1:15" s="4" customFormat="1" ht="38.25" x14ac:dyDescent="0.2">
      <c r="A3" s="3" t="s">
        <v>1</v>
      </c>
      <c r="B3" s="4" t="s">
        <v>2</v>
      </c>
      <c r="C3" s="4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13" t="s">
        <v>12</v>
      </c>
      <c r="M3" s="3" t="s">
        <v>13</v>
      </c>
      <c r="N3" s="4" t="s">
        <v>14</v>
      </c>
      <c r="O3" s="4" t="s">
        <v>15</v>
      </c>
    </row>
    <row r="4" spans="1:15" x14ac:dyDescent="0.2">
      <c r="A4" s="1" t="s">
        <v>16</v>
      </c>
      <c r="B4" s="5">
        <v>1</v>
      </c>
      <c r="C4" s="5">
        <v>20</v>
      </c>
      <c r="D4" s="5"/>
      <c r="E4" s="5">
        <v>400</v>
      </c>
      <c r="F4" s="5">
        <v>19500</v>
      </c>
      <c r="G4" s="6" t="s">
        <v>17</v>
      </c>
      <c r="H4" s="5">
        <v>22050000</v>
      </c>
      <c r="I4" s="5">
        <v>20460000</v>
      </c>
      <c r="J4" s="5">
        <f>H4-I4</f>
        <v>1590000</v>
      </c>
      <c r="K4" s="5">
        <v>1200000</v>
      </c>
      <c r="L4" s="5">
        <v>1250000</v>
      </c>
      <c r="M4" s="5"/>
      <c r="N4" s="5"/>
      <c r="O4" s="5">
        <f>L4-N4</f>
        <v>1250000</v>
      </c>
    </row>
    <row r="5" spans="1:15" x14ac:dyDescent="0.2">
      <c r="A5" s="1" t="s">
        <v>18</v>
      </c>
      <c r="B5" s="5">
        <v>6</v>
      </c>
      <c r="C5" s="5">
        <v>66</v>
      </c>
      <c r="D5" s="5">
        <v>2500</v>
      </c>
      <c r="E5" s="5">
        <v>67</v>
      </c>
      <c r="F5" s="5">
        <v>5000</v>
      </c>
      <c r="G5" s="7" t="s">
        <v>19</v>
      </c>
      <c r="H5" s="5">
        <v>3094000</v>
      </c>
      <c r="I5" s="5">
        <v>3790000</v>
      </c>
      <c r="J5" s="5">
        <f t="shared" ref="J5:J21" si="0">H5-I5</f>
        <v>-696000</v>
      </c>
      <c r="K5" s="5">
        <v>250000</v>
      </c>
      <c r="L5" s="5">
        <v>260000</v>
      </c>
      <c r="M5" s="5">
        <v>19</v>
      </c>
      <c r="N5" s="5">
        <f>M5*2088</f>
        <v>39672</v>
      </c>
      <c r="O5" s="5">
        <f>L5-N5</f>
        <v>220328</v>
      </c>
    </row>
    <row r="6" spans="1:15" x14ac:dyDescent="0.2">
      <c r="A6" s="1" t="s">
        <v>20</v>
      </c>
      <c r="B6" s="5" t="s">
        <v>21</v>
      </c>
      <c r="C6" s="5">
        <v>20</v>
      </c>
      <c r="D6" s="5">
        <v>2300</v>
      </c>
      <c r="E6" s="5"/>
      <c r="F6" s="5"/>
      <c r="G6" s="7" t="s">
        <v>22</v>
      </c>
      <c r="H6" s="5">
        <v>1698700</v>
      </c>
      <c r="I6" s="5">
        <v>1756200</v>
      </c>
      <c r="J6" s="5">
        <f t="shared" si="0"/>
        <v>-57500</v>
      </c>
      <c r="K6" s="5">
        <v>110000</v>
      </c>
      <c r="L6" s="5">
        <v>125000</v>
      </c>
      <c r="M6" s="5">
        <v>13</v>
      </c>
      <c r="N6" s="5">
        <f t="shared" ref="N6:N22" si="1">M6*2088</f>
        <v>27144</v>
      </c>
      <c r="O6" s="5">
        <f t="shared" ref="O6:O22" si="2">L6-N6</f>
        <v>97856</v>
      </c>
    </row>
    <row r="7" spans="1:15" x14ac:dyDescent="0.2">
      <c r="A7" s="8" t="s">
        <v>23</v>
      </c>
      <c r="B7" s="5"/>
      <c r="C7" s="5">
        <v>12</v>
      </c>
      <c r="D7" s="5">
        <v>1500</v>
      </c>
      <c r="E7" s="5"/>
      <c r="F7" s="5"/>
      <c r="G7" s="7"/>
      <c r="H7" s="5">
        <v>0</v>
      </c>
      <c r="I7" s="5">
        <v>0</v>
      </c>
      <c r="J7" s="5">
        <f t="shared" si="0"/>
        <v>0</v>
      </c>
      <c r="K7" s="5">
        <v>0</v>
      </c>
      <c r="L7" s="5"/>
      <c r="M7" s="5"/>
      <c r="N7" s="5">
        <f t="shared" si="1"/>
        <v>0</v>
      </c>
      <c r="O7" s="5">
        <f t="shared" si="2"/>
        <v>0</v>
      </c>
    </row>
    <row r="8" spans="1:15" ht="25.5" x14ac:dyDescent="0.2">
      <c r="A8" s="1" t="s">
        <v>24</v>
      </c>
      <c r="B8" s="5"/>
      <c r="C8" s="5"/>
      <c r="D8" s="5"/>
      <c r="E8" s="5"/>
      <c r="F8" s="5"/>
      <c r="G8" s="6" t="s">
        <v>25</v>
      </c>
      <c r="H8" s="5">
        <v>0</v>
      </c>
      <c r="I8" s="5">
        <v>0</v>
      </c>
      <c r="J8" s="5">
        <f t="shared" si="0"/>
        <v>0</v>
      </c>
      <c r="K8" s="5">
        <v>135000</v>
      </c>
      <c r="L8" s="5">
        <v>135000</v>
      </c>
      <c r="M8" s="5"/>
      <c r="N8" s="5">
        <f t="shared" si="1"/>
        <v>0</v>
      </c>
      <c r="O8" s="5">
        <f t="shared" si="2"/>
        <v>135000</v>
      </c>
    </row>
    <row r="9" spans="1:15" x14ac:dyDescent="0.2">
      <c r="A9" s="1" t="s">
        <v>26</v>
      </c>
      <c r="B9" s="5"/>
      <c r="C9" s="5"/>
      <c r="D9" s="5"/>
      <c r="E9" s="5"/>
      <c r="F9" s="5"/>
      <c r="G9" s="27" t="s">
        <v>27</v>
      </c>
      <c r="H9" s="5">
        <v>0</v>
      </c>
      <c r="I9" s="5">
        <v>0</v>
      </c>
      <c r="J9" s="5">
        <f t="shared" si="0"/>
        <v>0</v>
      </c>
      <c r="K9" s="5">
        <v>0</v>
      </c>
      <c r="L9" s="5">
        <v>125000</v>
      </c>
      <c r="M9" s="5"/>
      <c r="N9" s="5">
        <f t="shared" si="1"/>
        <v>0</v>
      </c>
      <c r="O9" s="5">
        <f t="shared" si="2"/>
        <v>125000</v>
      </c>
    </row>
    <row r="10" spans="1:15" x14ac:dyDescent="0.2">
      <c r="A10" s="1" t="s">
        <v>28</v>
      </c>
      <c r="B10" s="5">
        <v>2</v>
      </c>
      <c r="C10" s="5">
        <v>21</v>
      </c>
      <c r="D10" s="5"/>
      <c r="E10" s="5"/>
      <c r="F10" s="5"/>
      <c r="G10" s="6" t="s">
        <v>29</v>
      </c>
      <c r="H10" s="5">
        <v>1138000</v>
      </c>
      <c r="I10" s="5">
        <v>1860000</v>
      </c>
      <c r="J10" s="5">
        <f t="shared" si="0"/>
        <v>-722000</v>
      </c>
      <c r="K10" s="5">
        <v>105000</v>
      </c>
      <c r="L10" s="5">
        <v>110000</v>
      </c>
      <c r="M10" s="5">
        <v>11</v>
      </c>
      <c r="N10" s="5">
        <f t="shared" si="1"/>
        <v>22968</v>
      </c>
      <c r="O10" s="5">
        <f t="shared" si="2"/>
        <v>87032</v>
      </c>
    </row>
    <row r="11" spans="1:15" x14ac:dyDescent="0.2">
      <c r="A11" s="1" t="s">
        <v>30</v>
      </c>
      <c r="B11" s="5">
        <v>6</v>
      </c>
      <c r="C11" s="5">
        <v>91</v>
      </c>
      <c r="D11" s="5">
        <v>5000</v>
      </c>
      <c r="E11" s="5"/>
      <c r="F11" s="5"/>
      <c r="G11" s="7" t="s">
        <v>19</v>
      </c>
      <c r="H11" s="5">
        <v>4950000</v>
      </c>
      <c r="I11" s="5">
        <v>5968000</v>
      </c>
      <c r="J11" s="5">
        <f t="shared" si="0"/>
        <v>-1018000</v>
      </c>
      <c r="K11" s="5">
        <v>400000</v>
      </c>
      <c r="L11" s="5">
        <v>425000</v>
      </c>
      <c r="M11" s="5">
        <v>47</v>
      </c>
      <c r="N11" s="5">
        <f t="shared" si="1"/>
        <v>98136</v>
      </c>
      <c r="O11" s="5">
        <f t="shared" si="2"/>
        <v>326864</v>
      </c>
    </row>
    <row r="12" spans="1:15" x14ac:dyDescent="0.2">
      <c r="A12" s="9" t="s">
        <v>23</v>
      </c>
      <c r="B12" s="5"/>
      <c r="C12" s="5">
        <v>15</v>
      </c>
      <c r="D12" s="5">
        <v>1000</v>
      </c>
      <c r="E12" s="5"/>
      <c r="F12" s="5"/>
      <c r="G12" s="7"/>
      <c r="H12" s="5">
        <v>0</v>
      </c>
      <c r="I12" s="5">
        <v>0</v>
      </c>
      <c r="J12" s="5">
        <f t="shared" si="0"/>
        <v>0</v>
      </c>
      <c r="K12" s="5">
        <v>0</v>
      </c>
      <c r="L12" s="5"/>
      <c r="M12" s="5"/>
      <c r="N12" s="5">
        <f t="shared" si="1"/>
        <v>0</v>
      </c>
      <c r="O12" s="5">
        <f t="shared" si="2"/>
        <v>0</v>
      </c>
    </row>
    <row r="13" spans="1:15" x14ac:dyDescent="0.2">
      <c r="A13" s="10" t="s">
        <v>31</v>
      </c>
      <c r="B13" s="5"/>
      <c r="C13" s="5"/>
      <c r="D13" s="5"/>
      <c r="E13" s="5"/>
      <c r="F13" s="5"/>
      <c r="G13" s="7" t="s">
        <v>32</v>
      </c>
      <c r="H13" s="5">
        <v>0</v>
      </c>
      <c r="I13" s="5">
        <v>0</v>
      </c>
      <c r="J13" s="5">
        <f t="shared" si="0"/>
        <v>0</v>
      </c>
      <c r="K13" s="5">
        <v>50000</v>
      </c>
      <c r="L13" s="5">
        <v>50000</v>
      </c>
      <c r="M13" s="5"/>
      <c r="N13" s="5">
        <f t="shared" si="1"/>
        <v>0</v>
      </c>
      <c r="O13" s="5">
        <f t="shared" si="2"/>
        <v>50000</v>
      </c>
    </row>
    <row r="14" spans="1:15" ht="25.5" x14ac:dyDescent="0.2">
      <c r="A14" s="1" t="s">
        <v>33</v>
      </c>
      <c r="B14" s="5"/>
      <c r="C14" s="5">
        <v>93</v>
      </c>
      <c r="D14" s="5"/>
      <c r="E14" s="5"/>
      <c r="F14" s="5"/>
      <c r="G14" s="7" t="s">
        <v>34</v>
      </c>
      <c r="H14" s="5">
        <v>1077300</v>
      </c>
      <c r="I14" s="5">
        <v>977000</v>
      </c>
      <c r="J14" s="5">
        <f t="shared" si="0"/>
        <v>100300</v>
      </c>
      <c r="K14" s="5">
        <v>0</v>
      </c>
      <c r="L14" s="5">
        <v>30000</v>
      </c>
      <c r="M14" s="5"/>
      <c r="N14" s="5">
        <f t="shared" si="1"/>
        <v>0</v>
      </c>
      <c r="O14" s="5">
        <f t="shared" si="2"/>
        <v>30000</v>
      </c>
    </row>
    <row r="15" spans="1:15" ht="25.5" x14ac:dyDescent="0.2">
      <c r="A15" s="1" t="s">
        <v>35</v>
      </c>
      <c r="B15" s="5"/>
      <c r="C15" s="5"/>
      <c r="D15" s="5"/>
      <c r="E15" s="5"/>
      <c r="F15" s="5"/>
      <c r="G15" s="7" t="s">
        <v>36</v>
      </c>
      <c r="H15" s="5">
        <v>0</v>
      </c>
      <c r="I15" s="5">
        <v>0</v>
      </c>
      <c r="J15" s="5">
        <f t="shared" si="0"/>
        <v>0</v>
      </c>
      <c r="K15" s="5">
        <v>0</v>
      </c>
      <c r="L15" s="5"/>
      <c r="M15" s="5"/>
      <c r="N15" s="5">
        <f t="shared" si="1"/>
        <v>0</v>
      </c>
      <c r="O15" s="5">
        <f t="shared" si="2"/>
        <v>0</v>
      </c>
    </row>
    <row r="16" spans="1:15" x14ac:dyDescent="0.2">
      <c r="A16" s="10" t="s">
        <v>37</v>
      </c>
      <c r="B16" s="5"/>
      <c r="C16" s="5"/>
      <c r="D16" s="5"/>
      <c r="E16" s="5"/>
      <c r="F16" s="5"/>
      <c r="G16" s="7" t="s">
        <v>38</v>
      </c>
      <c r="H16" s="5">
        <v>0</v>
      </c>
      <c r="I16" s="5">
        <v>0</v>
      </c>
      <c r="J16" s="5">
        <f t="shared" si="0"/>
        <v>0</v>
      </c>
      <c r="K16" s="5">
        <v>50000</v>
      </c>
      <c r="L16" s="5"/>
      <c r="M16" s="5"/>
      <c r="N16" s="5">
        <f t="shared" si="1"/>
        <v>0</v>
      </c>
      <c r="O16" s="5">
        <f t="shared" si="2"/>
        <v>0</v>
      </c>
    </row>
    <row r="17" spans="1:15" x14ac:dyDescent="0.2">
      <c r="A17" s="1" t="s">
        <v>39</v>
      </c>
      <c r="B17" s="5"/>
      <c r="C17" s="5"/>
      <c r="D17" s="5"/>
      <c r="E17" s="5"/>
      <c r="F17" s="5"/>
      <c r="G17" s="7" t="s">
        <v>40</v>
      </c>
      <c r="H17" s="5">
        <v>0</v>
      </c>
      <c r="I17" s="5">
        <v>0</v>
      </c>
      <c r="J17" s="5">
        <f t="shared" si="0"/>
        <v>0</v>
      </c>
      <c r="K17" s="5">
        <v>45000</v>
      </c>
      <c r="L17" s="5"/>
      <c r="M17" s="5"/>
      <c r="N17" s="5">
        <f t="shared" si="1"/>
        <v>0</v>
      </c>
      <c r="O17" s="5">
        <f t="shared" si="2"/>
        <v>0</v>
      </c>
    </row>
    <row r="18" spans="1:15" x14ac:dyDescent="0.2">
      <c r="A18" s="1" t="s">
        <v>41</v>
      </c>
      <c r="B18" s="5"/>
      <c r="C18" s="5"/>
      <c r="D18" s="5"/>
      <c r="E18" s="5"/>
      <c r="F18" s="5"/>
      <c r="G18" s="7" t="s">
        <v>42</v>
      </c>
      <c r="H18" s="5">
        <v>0</v>
      </c>
      <c r="I18" s="5">
        <v>0</v>
      </c>
      <c r="J18" s="5">
        <f t="shared" si="0"/>
        <v>0</v>
      </c>
      <c r="K18" s="5">
        <v>20000</v>
      </c>
      <c r="L18" s="5">
        <v>20000</v>
      </c>
      <c r="M18" s="5"/>
      <c r="N18" s="5">
        <f t="shared" si="1"/>
        <v>0</v>
      </c>
      <c r="O18" s="5">
        <f t="shared" si="2"/>
        <v>20000</v>
      </c>
    </row>
    <row r="19" spans="1:15" x14ac:dyDescent="0.2">
      <c r="A19" s="1" t="s">
        <v>43</v>
      </c>
      <c r="B19" s="5"/>
      <c r="C19" s="5"/>
      <c r="D19" s="5"/>
      <c r="E19" s="5"/>
      <c r="F19" s="5"/>
      <c r="G19" s="7" t="s">
        <v>44</v>
      </c>
      <c r="H19" s="5">
        <v>0</v>
      </c>
      <c r="I19" s="5">
        <v>0</v>
      </c>
      <c r="J19" s="5">
        <f t="shared" si="0"/>
        <v>0</v>
      </c>
      <c r="K19" s="5">
        <v>45000</v>
      </c>
      <c r="L19" s="5">
        <v>45000</v>
      </c>
      <c r="M19" s="5"/>
      <c r="N19" s="5">
        <f t="shared" si="1"/>
        <v>0</v>
      </c>
      <c r="O19" s="5">
        <f t="shared" si="2"/>
        <v>45000</v>
      </c>
    </row>
    <row r="20" spans="1:15" ht="25.5" x14ac:dyDescent="0.2">
      <c r="A20" s="10" t="s">
        <v>45</v>
      </c>
      <c r="B20" s="5"/>
      <c r="C20" s="5"/>
      <c r="D20" s="5"/>
      <c r="E20" s="5"/>
      <c r="F20" s="5"/>
      <c r="G20" s="6" t="s">
        <v>46</v>
      </c>
      <c r="H20" s="5">
        <v>0</v>
      </c>
      <c r="I20" s="5">
        <v>0</v>
      </c>
      <c r="J20" s="5">
        <f t="shared" si="0"/>
        <v>0</v>
      </c>
      <c r="K20" s="5">
        <v>70000</v>
      </c>
      <c r="L20" s="5">
        <v>0</v>
      </c>
      <c r="M20" s="5"/>
      <c r="N20" s="5">
        <f t="shared" si="1"/>
        <v>0</v>
      </c>
      <c r="O20" s="5">
        <f t="shared" si="2"/>
        <v>0</v>
      </c>
    </row>
    <row r="21" spans="1:15" x14ac:dyDescent="0.2">
      <c r="A21" s="1" t="s">
        <v>47</v>
      </c>
      <c r="B21" s="5"/>
      <c r="C21" s="5"/>
      <c r="D21" s="5"/>
      <c r="E21" s="5"/>
      <c r="F21" s="5"/>
      <c r="G21" s="7" t="s">
        <v>48</v>
      </c>
      <c r="H21" s="5">
        <v>0</v>
      </c>
      <c r="I21" s="5">
        <v>0</v>
      </c>
      <c r="J21" s="5">
        <f t="shared" si="0"/>
        <v>0</v>
      </c>
      <c r="K21" s="5">
        <v>400000</v>
      </c>
      <c r="L21" s="5">
        <v>400000</v>
      </c>
      <c r="M21" s="5"/>
      <c r="N21" s="5">
        <f t="shared" si="1"/>
        <v>0</v>
      </c>
      <c r="O21" s="5">
        <f t="shared" si="2"/>
        <v>400000</v>
      </c>
    </row>
    <row r="22" spans="1:15" x14ac:dyDescent="0.2">
      <c r="A22" s="1"/>
      <c r="B22" s="5"/>
      <c r="C22" s="5"/>
      <c r="D22" s="5"/>
      <c r="E22" s="5"/>
      <c r="F22" s="5"/>
      <c r="G22" s="7"/>
      <c r="H22" s="5">
        <v>0</v>
      </c>
      <c r="I22" s="5">
        <v>0</v>
      </c>
      <c r="J22" s="5">
        <f>H22-I22</f>
        <v>0</v>
      </c>
      <c r="K22" s="5">
        <v>0</v>
      </c>
      <c r="L22" s="5"/>
      <c r="M22" s="5"/>
      <c r="N22" s="5">
        <f t="shared" si="1"/>
        <v>0</v>
      </c>
      <c r="O22" s="5">
        <f t="shared" si="2"/>
        <v>0</v>
      </c>
    </row>
    <row r="23" spans="1:15" x14ac:dyDescent="0.2">
      <c r="A23" s="10" t="s">
        <v>49</v>
      </c>
      <c r="B23" s="5"/>
      <c r="C23" s="5"/>
      <c r="D23" s="5"/>
      <c r="E23" s="5"/>
      <c r="F23" s="5"/>
      <c r="G23" s="7"/>
      <c r="H23" s="5">
        <f>SUM(H4:H22)</f>
        <v>34008000</v>
      </c>
      <c r="I23" s="5">
        <f>SUM(I4:I22)</f>
        <v>34811200</v>
      </c>
      <c r="J23" s="5">
        <f>H23-I23</f>
        <v>-803200</v>
      </c>
      <c r="K23" s="11">
        <f>SUM(K4:K22)</f>
        <v>2880000</v>
      </c>
      <c r="L23" s="11">
        <f>SUM(L4:L22)</f>
        <v>2975000</v>
      </c>
      <c r="M23" s="11">
        <f>SUM(M4:M22)</f>
        <v>90</v>
      </c>
      <c r="N23" s="11">
        <f>SUM(N4:N22)</f>
        <v>187920</v>
      </c>
      <c r="O23" s="11">
        <f>SUM(O4:O22)</f>
        <v>2787080</v>
      </c>
    </row>
    <row r="24" spans="1:15" x14ac:dyDescent="0.2">
      <c r="B24" s="5"/>
      <c r="C24" s="5"/>
      <c r="D24" s="5"/>
      <c r="E24" s="5"/>
      <c r="F24" s="5"/>
      <c r="G24" s="7"/>
      <c r="H24" s="5"/>
      <c r="I24" s="5"/>
      <c r="J24" s="5"/>
      <c r="K24" s="5"/>
      <c r="L24" s="5"/>
    </row>
    <row r="25" spans="1:15" x14ac:dyDescent="0.2">
      <c r="B25" s="5"/>
      <c r="C25" s="5"/>
      <c r="D25" s="5"/>
      <c r="E25" s="5"/>
      <c r="F25" s="5"/>
      <c r="G25" s="7"/>
      <c r="H25" s="5"/>
      <c r="I25" s="5"/>
      <c r="J25" s="5"/>
      <c r="K25" s="5"/>
      <c r="L25" s="5"/>
    </row>
    <row r="26" spans="1:15" x14ac:dyDescent="0.2">
      <c r="B26" s="5"/>
      <c r="C26" s="5"/>
      <c r="D26" s="5"/>
      <c r="E26" s="5"/>
      <c r="F26" s="5"/>
      <c r="H26" s="5"/>
      <c r="I26" s="5"/>
      <c r="J26" s="5"/>
      <c r="K26" s="5"/>
      <c r="L26" s="5"/>
    </row>
    <row r="27" spans="1:15" x14ac:dyDescent="0.2">
      <c r="B27" s="5"/>
      <c r="C27" s="5"/>
      <c r="D27" s="5"/>
      <c r="E27" s="5"/>
      <c r="F27" s="5"/>
      <c r="H27" s="5"/>
      <c r="I27" s="5"/>
      <c r="J27" s="5"/>
      <c r="K27" s="5"/>
      <c r="L27" s="5"/>
    </row>
    <row r="28" spans="1:15" x14ac:dyDescent="0.2">
      <c r="B28" s="5"/>
      <c r="C28" s="5"/>
      <c r="D28" s="5"/>
      <c r="E28" s="5"/>
      <c r="F28" s="5"/>
      <c r="H28" s="5"/>
      <c r="I28" s="5"/>
      <c r="J28" s="5"/>
      <c r="K28" s="5"/>
      <c r="L28" s="5"/>
    </row>
    <row r="29" spans="1:15" x14ac:dyDescent="0.2">
      <c r="B29" s="5"/>
      <c r="C29" s="5"/>
      <c r="D29" s="5"/>
      <c r="E29" s="5"/>
      <c r="F29" s="5"/>
      <c r="H29" s="5"/>
      <c r="I29" s="5"/>
      <c r="J29" s="5"/>
      <c r="K29" s="5"/>
      <c r="L29" s="5"/>
    </row>
    <row r="30" spans="1:15" x14ac:dyDescent="0.2">
      <c r="B30" s="5"/>
      <c r="C30" s="5"/>
      <c r="D30" s="5"/>
      <c r="E30" s="5"/>
      <c r="F30" s="5"/>
      <c r="H30" s="5"/>
      <c r="I30" s="5"/>
      <c r="J30" s="5"/>
      <c r="K30" s="5"/>
      <c r="L30" s="5"/>
    </row>
    <row r="31" spans="1:15" x14ac:dyDescent="0.2">
      <c r="B31" s="5"/>
      <c r="C31" s="5"/>
      <c r="D31" s="5"/>
      <c r="E31" s="5"/>
      <c r="F31" s="5"/>
      <c r="H31" s="5"/>
      <c r="I31" s="5"/>
      <c r="J31" s="5"/>
      <c r="K31" s="5"/>
      <c r="L31" s="5"/>
    </row>
  </sheetData>
  <phoneticPr fontId="0" type="noConversion"/>
  <printOptions gridLines="1" gridLinesSet="0"/>
  <pageMargins left="0.39370078740157483" right="0.34" top="1.1811023622047245" bottom="0.98425196850393704" header="0.51181102362204722" footer="0.51181102362204722"/>
  <pageSetup paperSize="9" orientation="landscape" horizontalDpi="300" verticalDpi="300" r:id="rId1"/>
  <headerFooter alignWithMargins="0">
    <oddHeader>&amp;R&amp;A</oddHeader>
    <oddFooter>&amp;L&amp;D&amp;C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9" width="7.88671875" style="2" bestFit="1" customWidth="1"/>
    <col min="10" max="10" width="7.5546875" style="2" bestFit="1" customWidth="1"/>
    <col min="11" max="11" width="8.21875" style="2" customWidth="1"/>
    <col min="12" max="12" width="7.88671875" style="2" bestFit="1" customWidth="1"/>
    <col min="13" max="13" width="8.44140625" style="2" customWidth="1"/>
    <col min="14" max="14" width="7" style="2" customWidth="1"/>
    <col min="15" max="15" width="4.21875" style="2" customWidth="1"/>
    <col min="16" max="16" width="17.21875" style="33" customWidth="1"/>
    <col min="17" max="17" width="11.5546875" style="33"/>
    <col min="18" max="16384" width="11.5546875" style="2"/>
  </cols>
  <sheetData>
    <row r="1" spans="1:17" ht="18" x14ac:dyDescent="0.25">
      <c r="A1" s="53" t="s">
        <v>125</v>
      </c>
    </row>
    <row r="3" spans="1:17" s="4" customFormat="1" ht="28.5" customHeight="1" x14ac:dyDescent="0.2">
      <c r="A3" s="35" t="s">
        <v>135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95</v>
      </c>
      <c r="L3" s="35" t="s">
        <v>102</v>
      </c>
      <c r="M3" s="35" t="s">
        <v>131</v>
      </c>
      <c r="N3" s="32" t="s">
        <v>134</v>
      </c>
      <c r="P3" s="34"/>
      <c r="Q3" s="34"/>
    </row>
    <row r="4" spans="1:17" x14ac:dyDescent="0.2">
      <c r="A4" s="50" t="s">
        <v>16</v>
      </c>
      <c r="B4" s="5">
        <v>1</v>
      </c>
      <c r="C4" s="5">
        <v>18</v>
      </c>
      <c r="D4" s="43"/>
      <c r="E4" s="5">
        <v>294</v>
      </c>
      <c r="F4" s="43">
        <v>100</v>
      </c>
      <c r="G4" s="25" t="s">
        <v>79</v>
      </c>
      <c r="H4" s="43"/>
      <c r="I4" s="43"/>
      <c r="J4" s="43">
        <f>H4-I4</f>
        <v>0</v>
      </c>
      <c r="K4" s="47">
        <v>1800</v>
      </c>
      <c r="L4" s="47">
        <v>2500</v>
      </c>
      <c r="M4" s="47">
        <v>2600</v>
      </c>
      <c r="N4" s="57"/>
      <c r="P4" s="54"/>
    </row>
    <row r="5" spans="1:17" x14ac:dyDescent="0.2">
      <c r="A5" s="15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6010</v>
      </c>
      <c r="L5" s="47">
        <v>6010</v>
      </c>
      <c r="M5" s="47">
        <v>6010</v>
      </c>
      <c r="N5" s="58"/>
    </row>
    <row r="6" spans="1:17" ht="25.5" x14ac:dyDescent="0.2">
      <c r="A6" s="50" t="s">
        <v>18</v>
      </c>
      <c r="B6" s="5">
        <v>9</v>
      </c>
      <c r="C6" s="5">
        <v>89</v>
      </c>
      <c r="D6" s="43">
        <v>26</v>
      </c>
      <c r="E6" s="5">
        <v>68</v>
      </c>
      <c r="F6" s="43">
        <v>35</v>
      </c>
      <c r="G6" s="30" t="s">
        <v>105</v>
      </c>
      <c r="H6" s="43">
        <v>55281.7</v>
      </c>
      <c r="I6" s="43">
        <v>51080</v>
      </c>
      <c r="J6" s="43">
        <f>H6-I6</f>
        <v>4201.6999999999971</v>
      </c>
      <c r="K6" s="47">
        <v>3400</v>
      </c>
      <c r="L6" s="47">
        <v>3700</v>
      </c>
      <c r="M6" s="47">
        <v>4000</v>
      </c>
      <c r="N6" s="58"/>
    </row>
    <row r="7" spans="1:17" x14ac:dyDescent="0.2">
      <c r="A7" s="29" t="s">
        <v>113</v>
      </c>
      <c r="B7" s="5">
        <v>1</v>
      </c>
      <c r="C7" s="5">
        <v>23</v>
      </c>
      <c r="D7" s="43">
        <v>15</v>
      </c>
      <c r="E7" s="5"/>
      <c r="F7" s="43"/>
      <c r="G7" s="30" t="s">
        <v>75</v>
      </c>
      <c r="H7" s="43"/>
      <c r="I7" s="43"/>
      <c r="J7" s="43"/>
      <c r="K7" s="47"/>
      <c r="L7" s="47"/>
      <c r="M7" s="47"/>
      <c r="N7" s="58"/>
    </row>
    <row r="8" spans="1:17" x14ac:dyDescent="0.2">
      <c r="A8" s="15" t="s">
        <v>54</v>
      </c>
      <c r="B8" s="5"/>
      <c r="C8" s="5"/>
      <c r="D8" s="43"/>
      <c r="E8" s="5"/>
      <c r="F8" s="43"/>
      <c r="G8" s="30"/>
      <c r="H8" s="43"/>
      <c r="I8" s="43"/>
      <c r="J8" s="43"/>
      <c r="K8" s="47"/>
      <c r="L8" s="47">
        <v>4000</v>
      </c>
      <c r="M8" s="47">
        <v>4000</v>
      </c>
      <c r="N8" s="58"/>
    </row>
    <row r="9" spans="1:17" x14ac:dyDescent="0.2">
      <c r="A9" s="50" t="s">
        <v>20</v>
      </c>
      <c r="B9" s="5">
        <v>2</v>
      </c>
      <c r="C9" s="5">
        <v>37</v>
      </c>
      <c r="D9" s="43">
        <v>20</v>
      </c>
      <c r="E9" s="5"/>
      <c r="F9" s="43"/>
      <c r="G9" s="17" t="s">
        <v>56</v>
      </c>
      <c r="H9" s="43">
        <v>15900</v>
      </c>
      <c r="I9" s="43">
        <v>17780.599999999999</v>
      </c>
      <c r="J9" s="43">
        <f>H9-I9</f>
        <v>-1880.5999999999985</v>
      </c>
      <c r="K9" s="47">
        <v>1600</v>
      </c>
      <c r="L9" s="47">
        <v>1900</v>
      </c>
      <c r="M9" s="47">
        <v>2200</v>
      </c>
      <c r="N9" s="58"/>
    </row>
    <row r="10" spans="1:17" x14ac:dyDescent="0.2">
      <c r="A10" s="8" t="s">
        <v>114</v>
      </c>
      <c r="B10" s="5"/>
      <c r="C10" s="5">
        <v>5</v>
      </c>
      <c r="D10" s="43">
        <v>15</v>
      </c>
      <c r="E10" s="5"/>
      <c r="F10" s="43"/>
      <c r="G10" s="18" t="s">
        <v>75</v>
      </c>
      <c r="H10" s="43"/>
      <c r="I10" s="43"/>
      <c r="J10" s="43"/>
      <c r="K10" s="47"/>
      <c r="L10" s="47"/>
      <c r="M10" s="47"/>
      <c r="N10" s="58"/>
    </row>
    <row r="11" spans="1:17" x14ac:dyDescent="0.2">
      <c r="A11" s="51" t="s">
        <v>24</v>
      </c>
      <c r="B11" s="5"/>
      <c r="C11" s="5"/>
      <c r="D11" s="43"/>
      <c r="E11" s="5">
        <v>113</v>
      </c>
      <c r="F11" s="43">
        <v>10</v>
      </c>
      <c r="G11" s="18" t="s">
        <v>126</v>
      </c>
      <c r="H11" s="43">
        <v>20830</v>
      </c>
      <c r="I11" s="43">
        <v>25400</v>
      </c>
      <c r="J11" s="43">
        <f>H11-I11</f>
        <v>-4570</v>
      </c>
      <c r="K11" s="47">
        <v>600</v>
      </c>
      <c r="L11" s="47">
        <v>700</v>
      </c>
      <c r="M11" s="47">
        <v>1200</v>
      </c>
      <c r="N11" s="58"/>
    </row>
    <row r="12" spans="1:17" x14ac:dyDescent="0.2">
      <c r="A12" s="10"/>
      <c r="B12" s="5"/>
      <c r="C12" s="5"/>
      <c r="D12" s="43"/>
      <c r="E12" s="5"/>
      <c r="F12" s="43"/>
      <c r="G12" s="18" t="s">
        <v>96</v>
      </c>
      <c r="H12" s="43"/>
      <c r="I12" s="43"/>
      <c r="J12" s="43"/>
      <c r="K12" s="47"/>
      <c r="L12" s="47">
        <v>800</v>
      </c>
      <c r="M12" s="47">
        <v>500</v>
      </c>
      <c r="N12" s="58"/>
    </row>
    <row r="13" spans="1:17" x14ac:dyDescent="0.2">
      <c r="A13" s="16"/>
      <c r="B13" s="5"/>
      <c r="C13" s="5"/>
      <c r="D13" s="43"/>
      <c r="E13" s="5"/>
      <c r="F13" s="43"/>
      <c r="G13" s="18" t="s">
        <v>107</v>
      </c>
      <c r="H13" s="43"/>
      <c r="I13" s="43"/>
      <c r="J13" s="43"/>
      <c r="K13" s="47"/>
      <c r="L13" s="47">
        <v>800</v>
      </c>
      <c r="M13" s="47">
        <v>900</v>
      </c>
      <c r="N13" s="58"/>
    </row>
    <row r="14" spans="1:17" x14ac:dyDescent="0.2">
      <c r="A14" s="50" t="s">
        <v>30</v>
      </c>
      <c r="B14" s="5">
        <v>6</v>
      </c>
      <c r="C14" s="5">
        <v>102</v>
      </c>
      <c r="D14" s="43">
        <v>33</v>
      </c>
      <c r="E14" s="5"/>
      <c r="F14" s="43"/>
      <c r="G14" s="25" t="s">
        <v>55</v>
      </c>
      <c r="H14" s="43">
        <v>38099</v>
      </c>
      <c r="I14" s="43">
        <v>39724</v>
      </c>
      <c r="J14" s="43">
        <f>H14-I14</f>
        <v>-1625</v>
      </c>
      <c r="K14" s="47">
        <v>3600</v>
      </c>
      <c r="L14" s="47">
        <v>3900</v>
      </c>
      <c r="M14" s="47">
        <v>4500</v>
      </c>
      <c r="N14" s="58"/>
    </row>
    <row r="15" spans="1:17" x14ac:dyDescent="0.2">
      <c r="A15" s="9" t="s">
        <v>115</v>
      </c>
      <c r="B15" s="5">
        <v>1</v>
      </c>
      <c r="C15" s="5">
        <v>28</v>
      </c>
      <c r="D15" s="43">
        <v>7</v>
      </c>
      <c r="E15" s="5"/>
      <c r="F15" s="43"/>
      <c r="G15" s="30" t="s">
        <v>75</v>
      </c>
      <c r="H15" s="43"/>
      <c r="I15" s="43"/>
      <c r="J15" s="43">
        <f t="shared" ref="J15:J24" si="0">H15-I15</f>
        <v>0</v>
      </c>
      <c r="K15" s="47"/>
      <c r="L15" s="47"/>
      <c r="M15" s="47"/>
      <c r="N15" s="58"/>
    </row>
    <row r="16" spans="1:17" x14ac:dyDescent="0.2">
      <c r="A16" s="61" t="s">
        <v>33</v>
      </c>
      <c r="B16" s="5"/>
      <c r="C16" s="5"/>
      <c r="D16" s="43"/>
      <c r="E16" s="5"/>
      <c r="F16" s="43"/>
      <c r="G16" s="31" t="s">
        <v>77</v>
      </c>
      <c r="H16" s="43"/>
      <c r="I16" s="43"/>
      <c r="J16" s="43">
        <f t="shared" si="0"/>
        <v>0</v>
      </c>
      <c r="K16" s="47"/>
      <c r="L16" s="47"/>
      <c r="M16" s="47"/>
      <c r="N16" s="57" t="s">
        <v>109</v>
      </c>
    </row>
    <row r="17" spans="1:14" ht="12.75" customHeight="1" x14ac:dyDescent="0.2">
      <c r="A17" s="62" t="s">
        <v>62</v>
      </c>
      <c r="B17" s="5"/>
      <c r="C17" s="5"/>
      <c r="D17" s="43"/>
      <c r="E17" s="5"/>
      <c r="F17" s="43"/>
      <c r="G17" s="31" t="s">
        <v>78</v>
      </c>
      <c r="H17" s="43"/>
      <c r="I17" s="43"/>
      <c r="J17" s="43">
        <f t="shared" si="0"/>
        <v>0</v>
      </c>
      <c r="K17" s="47"/>
      <c r="L17" s="47"/>
      <c r="M17" s="47"/>
      <c r="N17" s="57" t="s">
        <v>109</v>
      </c>
    </row>
    <row r="18" spans="1:14" x14ac:dyDescent="0.2">
      <c r="A18" s="62" t="s">
        <v>63</v>
      </c>
      <c r="B18" s="5"/>
      <c r="C18" s="5"/>
      <c r="D18" s="43"/>
      <c r="E18" s="5"/>
      <c r="F18" s="43"/>
      <c r="G18" s="18" t="s">
        <v>64</v>
      </c>
      <c r="H18" s="43"/>
      <c r="I18" s="43"/>
      <c r="J18" s="43">
        <f t="shared" si="0"/>
        <v>0</v>
      </c>
      <c r="K18" s="47"/>
      <c r="L18" s="47"/>
      <c r="M18" s="47"/>
      <c r="N18" s="57" t="s">
        <v>109</v>
      </c>
    </row>
    <row r="19" spans="1:14" x14ac:dyDescent="0.2">
      <c r="A19" s="61" t="s">
        <v>35</v>
      </c>
      <c r="B19" s="5"/>
      <c r="C19" s="5"/>
      <c r="D19" s="43"/>
      <c r="E19" s="5"/>
      <c r="F19" s="43"/>
      <c r="G19" s="25" t="s">
        <v>65</v>
      </c>
      <c r="H19" s="43"/>
      <c r="I19" s="43"/>
      <c r="J19" s="43">
        <f t="shared" si="0"/>
        <v>0</v>
      </c>
      <c r="K19" s="47"/>
      <c r="L19" s="47"/>
      <c r="M19" s="47"/>
      <c r="N19" s="57" t="s">
        <v>109</v>
      </c>
    </row>
    <row r="20" spans="1:14" x14ac:dyDescent="0.2">
      <c r="A20" s="62" t="s">
        <v>37</v>
      </c>
      <c r="B20" s="5"/>
      <c r="C20" s="5"/>
      <c r="D20" s="43"/>
      <c r="E20" s="5"/>
      <c r="F20" s="43"/>
      <c r="G20" s="18" t="s">
        <v>38</v>
      </c>
      <c r="H20" s="43"/>
      <c r="I20" s="43"/>
      <c r="J20" s="43">
        <f t="shared" si="0"/>
        <v>0</v>
      </c>
      <c r="K20" s="47"/>
      <c r="L20" s="47"/>
      <c r="M20" s="47"/>
      <c r="N20" s="57" t="s">
        <v>109</v>
      </c>
    </row>
    <row r="21" spans="1:14" x14ac:dyDescent="0.2">
      <c r="A21" s="50" t="s">
        <v>39</v>
      </c>
      <c r="B21" s="5"/>
      <c r="C21" s="5"/>
      <c r="D21" s="43"/>
      <c r="E21" s="5">
        <v>413</v>
      </c>
      <c r="F21" s="43">
        <v>18</v>
      </c>
      <c r="G21" s="18" t="s">
        <v>40</v>
      </c>
      <c r="H21" s="43">
        <v>14884</v>
      </c>
      <c r="I21" s="43">
        <v>14884</v>
      </c>
      <c r="J21" s="43">
        <f t="shared" si="0"/>
        <v>0</v>
      </c>
      <c r="K21" s="47">
        <v>400</v>
      </c>
      <c r="L21" s="47">
        <v>400</v>
      </c>
      <c r="M21" s="47">
        <v>500</v>
      </c>
      <c r="N21" s="58"/>
    </row>
    <row r="22" spans="1:14" x14ac:dyDescent="0.2">
      <c r="A22" s="52" t="s">
        <v>41</v>
      </c>
      <c r="B22" s="5"/>
      <c r="C22" s="5"/>
      <c r="D22" s="43"/>
      <c r="E22" s="5"/>
      <c r="F22" s="43"/>
      <c r="G22" s="18" t="s">
        <v>42</v>
      </c>
      <c r="H22" s="43">
        <v>0</v>
      </c>
      <c r="I22" s="43">
        <v>0</v>
      </c>
      <c r="J22" s="43">
        <f t="shared" si="0"/>
        <v>0</v>
      </c>
      <c r="K22" s="47">
        <v>250</v>
      </c>
      <c r="L22" s="47">
        <v>350</v>
      </c>
      <c r="M22" s="47">
        <v>350</v>
      </c>
      <c r="N22" s="57"/>
    </row>
    <row r="23" spans="1:14" x14ac:dyDescent="0.2">
      <c r="A23" s="50" t="s">
        <v>84</v>
      </c>
      <c r="B23" s="5"/>
      <c r="C23" s="5"/>
      <c r="D23" s="43"/>
      <c r="E23" s="5"/>
      <c r="F23" s="43"/>
      <c r="G23" s="18" t="s">
        <v>85</v>
      </c>
      <c r="H23" s="43">
        <v>2580</v>
      </c>
      <c r="I23" s="43">
        <v>10130</v>
      </c>
      <c r="J23" s="43">
        <f t="shared" si="0"/>
        <v>-7550</v>
      </c>
      <c r="K23" s="47">
        <v>600</v>
      </c>
      <c r="L23" s="47">
        <v>600</v>
      </c>
      <c r="M23" s="47">
        <v>700</v>
      </c>
      <c r="N23" s="60" t="s">
        <v>110</v>
      </c>
    </row>
    <row r="24" spans="1:14" x14ac:dyDescent="0.2">
      <c r="A24" s="51" t="s">
        <v>45</v>
      </c>
      <c r="B24" s="5"/>
      <c r="C24" s="5"/>
      <c r="D24" s="43"/>
      <c r="E24" s="5">
        <v>130</v>
      </c>
      <c r="F24" s="43">
        <v>60.1</v>
      </c>
      <c r="G24" s="17" t="s">
        <v>46</v>
      </c>
      <c r="H24" s="43"/>
      <c r="I24" s="43"/>
      <c r="J24" s="43">
        <f t="shared" si="0"/>
        <v>0</v>
      </c>
      <c r="K24" s="47">
        <v>600</v>
      </c>
      <c r="L24" s="47">
        <v>600</v>
      </c>
      <c r="M24" s="47">
        <v>700</v>
      </c>
      <c r="N24" s="57" t="s">
        <v>109</v>
      </c>
    </row>
    <row r="25" spans="1:14" x14ac:dyDescent="0.2">
      <c r="A25" s="52" t="s">
        <v>86</v>
      </c>
      <c r="B25" s="5"/>
      <c r="C25" s="5"/>
      <c r="D25" s="43"/>
      <c r="E25" s="5">
        <v>16</v>
      </c>
      <c r="F25" s="43">
        <v>30</v>
      </c>
      <c r="G25" s="18" t="s">
        <v>87</v>
      </c>
      <c r="H25" s="43">
        <v>480</v>
      </c>
      <c r="I25" s="43">
        <v>488</v>
      </c>
      <c r="J25" s="43">
        <f>H25-I25</f>
        <v>-8</v>
      </c>
      <c r="K25" s="47">
        <v>250</v>
      </c>
      <c r="L25" s="47">
        <v>300</v>
      </c>
      <c r="M25" s="47">
        <v>300</v>
      </c>
      <c r="N25" s="58"/>
    </row>
    <row r="26" spans="1:14" x14ac:dyDescent="0.2">
      <c r="A26" s="52" t="s">
        <v>111</v>
      </c>
      <c r="B26" s="5"/>
      <c r="C26" s="5"/>
      <c r="D26" s="43"/>
      <c r="E26" s="5">
        <v>140</v>
      </c>
      <c r="F26" s="43">
        <v>6</v>
      </c>
      <c r="G26" s="18" t="s">
        <v>112</v>
      </c>
      <c r="H26" s="43">
        <v>3000</v>
      </c>
      <c r="I26" s="43">
        <v>4600</v>
      </c>
      <c r="J26" s="43">
        <f>H26-I26</f>
        <v>-1600</v>
      </c>
      <c r="K26" s="47">
        <v>0</v>
      </c>
      <c r="L26" s="47">
        <v>250</v>
      </c>
      <c r="M26" s="47">
        <v>300</v>
      </c>
      <c r="N26" s="60" t="s">
        <v>110</v>
      </c>
    </row>
    <row r="27" spans="1:14" x14ac:dyDescent="0.2">
      <c r="A27" s="50" t="s">
        <v>128</v>
      </c>
      <c r="B27" s="5">
        <v>1</v>
      </c>
      <c r="C27" s="5">
        <v>12</v>
      </c>
      <c r="D27" s="43">
        <v>0</v>
      </c>
      <c r="E27" s="5">
        <v>12</v>
      </c>
      <c r="F27" s="43">
        <v>10</v>
      </c>
      <c r="G27" s="18" t="s">
        <v>129</v>
      </c>
      <c r="H27" s="43">
        <v>120</v>
      </c>
      <c r="I27" s="43">
        <v>4685</v>
      </c>
      <c r="J27" s="43">
        <f>H27-I27</f>
        <v>-4565</v>
      </c>
      <c r="K27" s="47">
        <v>0</v>
      </c>
      <c r="L27" s="47">
        <v>0</v>
      </c>
      <c r="M27" s="47">
        <v>900</v>
      </c>
      <c r="N27" s="58"/>
    </row>
    <row r="28" spans="1:14" x14ac:dyDescent="0.2">
      <c r="A28" s="50" t="s">
        <v>47</v>
      </c>
      <c r="B28" s="5"/>
      <c r="C28" s="5"/>
      <c r="D28" s="43"/>
      <c r="E28" s="5"/>
      <c r="F28" s="43"/>
      <c r="G28" s="18" t="s">
        <v>48</v>
      </c>
      <c r="H28" s="43"/>
      <c r="I28" s="43"/>
      <c r="J28" s="43">
        <f>H28-I28</f>
        <v>0</v>
      </c>
      <c r="K28" s="47">
        <v>3155</v>
      </c>
      <c r="L28" s="47">
        <v>3200</v>
      </c>
      <c r="M28" s="47">
        <v>3500</v>
      </c>
      <c r="N28" s="58"/>
    </row>
    <row r="29" spans="1:14" x14ac:dyDescent="0.2">
      <c r="A29" s="10" t="s">
        <v>132</v>
      </c>
      <c r="B29" s="5">
        <f>SUM(B4:B28)</f>
        <v>21</v>
      </c>
      <c r="C29" s="5">
        <f>SUM(C4:C28)</f>
        <v>314</v>
      </c>
      <c r="D29" s="5"/>
      <c r="E29" s="5">
        <f>SUM(E4:E28)</f>
        <v>1186</v>
      </c>
      <c r="F29" s="5"/>
      <c r="G29" s="7"/>
      <c r="H29" s="43">
        <f>SUM(H4:H28)</f>
        <v>151174.70000000001</v>
      </c>
      <c r="I29" s="43">
        <f>SUM(I4:I28)</f>
        <v>168771.6</v>
      </c>
      <c r="J29" s="43">
        <f>H29-I29</f>
        <v>-17596.899999999994</v>
      </c>
      <c r="K29" s="48">
        <f>SUM(K4:K28)</f>
        <v>22265</v>
      </c>
      <c r="L29" s="48">
        <f>SUM(L4:L28)</f>
        <v>30010</v>
      </c>
      <c r="M29" s="48">
        <f>SUM(M4:M28)</f>
        <v>33160</v>
      </c>
      <c r="N29" s="59"/>
    </row>
    <row r="30" spans="1:14" x14ac:dyDescent="0.2">
      <c r="A30" s="1" t="s">
        <v>133</v>
      </c>
      <c r="B30" s="5"/>
      <c r="C30" s="5"/>
      <c r="D30" s="5"/>
      <c r="E30" s="5"/>
      <c r="F30" s="5"/>
      <c r="G30" s="7"/>
      <c r="H30" s="5"/>
      <c r="I30" s="5"/>
      <c r="J30" s="5"/>
      <c r="K30" s="5"/>
      <c r="L30" s="43">
        <v>32000</v>
      </c>
      <c r="M30" s="43">
        <v>33300</v>
      </c>
    </row>
    <row r="31" spans="1:14" x14ac:dyDescent="0.2">
      <c r="A31" s="2" t="s">
        <v>123</v>
      </c>
      <c r="B31" s="5"/>
      <c r="C31" s="5"/>
      <c r="D31" s="5"/>
      <c r="E31" s="5"/>
      <c r="F31" s="5"/>
      <c r="G31" s="7"/>
      <c r="H31" s="5"/>
      <c r="I31" s="5"/>
      <c r="J31" s="5"/>
      <c r="K31" s="5"/>
      <c r="L31" s="43">
        <f>L30-L29</f>
        <v>1990</v>
      </c>
      <c r="M31" s="43">
        <f>M30-M29</f>
        <v>140</v>
      </c>
    </row>
    <row r="32" spans="1:14" x14ac:dyDescent="0.2">
      <c r="B32" s="5"/>
      <c r="C32" s="5"/>
      <c r="D32" s="5"/>
      <c r="E32" s="5"/>
      <c r="F32" s="5"/>
      <c r="G32" s="1"/>
      <c r="H32" s="5"/>
      <c r="I32" s="5"/>
      <c r="J32" s="5"/>
      <c r="K32" s="5"/>
      <c r="L32" s="44"/>
    </row>
    <row r="33" spans="2:12" x14ac:dyDescent="0.2">
      <c r="B33" s="5"/>
      <c r="C33" s="5"/>
      <c r="D33" s="5"/>
      <c r="E33" s="5"/>
      <c r="F33" s="5"/>
      <c r="H33" s="5"/>
      <c r="I33" s="5"/>
      <c r="J33" s="5"/>
      <c r="K33" s="5"/>
      <c r="L33" s="5"/>
    </row>
    <row r="34" spans="2:12" x14ac:dyDescent="0.2">
      <c r="B34" s="5"/>
      <c r="C34" s="5"/>
      <c r="D34" s="5"/>
      <c r="E34" s="5"/>
      <c r="F34" s="5"/>
      <c r="H34" s="5"/>
      <c r="I34" s="5"/>
      <c r="J34" s="5"/>
      <c r="K34" s="5"/>
      <c r="L34" s="5"/>
    </row>
    <row r="35" spans="2:12" x14ac:dyDescent="0.2">
      <c r="B35" s="5"/>
      <c r="C35" s="5"/>
      <c r="D35" s="5"/>
      <c r="E35" s="5"/>
      <c r="F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H37" s="5"/>
      <c r="I37" s="5"/>
      <c r="J37" s="5"/>
      <c r="K37" s="5"/>
      <c r="L37" s="5"/>
    </row>
  </sheetData>
  <phoneticPr fontId="0" type="noConversion"/>
  <printOptions gridLines="1" gridLinesSet="0"/>
  <pageMargins left="0.59055118110236227" right="0.39370078740157483" top="1.1811023622047245" bottom="0.78740157480314965" header="0.51181102362204722" footer="0.51181102362204722"/>
  <pageSetup paperSize="9" orientation="landscape" horizontalDpi="360" verticalDpi="360" r:id="rId1"/>
  <headerFooter alignWithMargins="0">
    <oddHeader>&amp;L&amp;"Arial,Negrita"PATRONAT MUNICIPAL D'ESPORTS&amp;R&amp;A</oddHeader>
    <oddFooter>&amp;L&amp;D&amp;C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G6" sqref="G6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9" width="7.88671875" style="2" bestFit="1" customWidth="1"/>
    <col min="10" max="10" width="7.5546875" style="2" bestFit="1" customWidth="1"/>
    <col min="11" max="11" width="8.21875" style="2" customWidth="1"/>
    <col min="12" max="12" width="7.88671875" style="2" bestFit="1" customWidth="1"/>
    <col min="13" max="13" width="8.44140625" style="2" customWidth="1"/>
    <col min="14" max="14" width="7" style="2" customWidth="1"/>
    <col min="15" max="15" width="4.21875" style="2" customWidth="1"/>
    <col min="16" max="16" width="17.21875" style="33" customWidth="1"/>
    <col min="17" max="17" width="11.5546875" style="33"/>
    <col min="18" max="16384" width="11.5546875" style="2"/>
  </cols>
  <sheetData>
    <row r="1" spans="1:17" ht="18" x14ac:dyDescent="0.25">
      <c r="A1" s="53" t="s">
        <v>136</v>
      </c>
    </row>
    <row r="3" spans="1:17" s="4" customFormat="1" ht="28.5" customHeight="1" x14ac:dyDescent="0.2">
      <c r="A3" s="35" t="s">
        <v>137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102</v>
      </c>
      <c r="L3" s="35" t="s">
        <v>131</v>
      </c>
      <c r="M3" s="35" t="s">
        <v>138</v>
      </c>
      <c r="N3" s="32" t="s">
        <v>134</v>
      </c>
      <c r="P3" s="34"/>
      <c r="Q3" s="34"/>
    </row>
    <row r="4" spans="1:17" x14ac:dyDescent="0.2">
      <c r="A4" s="50" t="s">
        <v>16</v>
      </c>
      <c r="B4" s="5">
        <v>1</v>
      </c>
      <c r="C4" s="5">
        <v>18</v>
      </c>
      <c r="D4" s="43"/>
      <c r="E4" s="5">
        <v>265</v>
      </c>
      <c r="F4" s="43">
        <v>100</v>
      </c>
      <c r="G4" s="25" t="s">
        <v>93</v>
      </c>
      <c r="H4" s="43">
        <v>62100</v>
      </c>
      <c r="I4" s="43">
        <v>69950</v>
      </c>
      <c r="J4" s="43">
        <f>H4-I4</f>
        <v>-7850</v>
      </c>
      <c r="K4" s="47">
        <v>2500</v>
      </c>
      <c r="L4" s="47">
        <v>2600</v>
      </c>
      <c r="M4" s="47">
        <v>2675</v>
      </c>
      <c r="N4" s="57"/>
      <c r="P4" s="54"/>
    </row>
    <row r="5" spans="1:17" x14ac:dyDescent="0.2">
      <c r="A5" s="15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6010</v>
      </c>
      <c r="L5" s="47">
        <v>6010</v>
      </c>
      <c r="M5" s="47">
        <v>6180</v>
      </c>
      <c r="N5" s="58"/>
    </row>
    <row r="6" spans="1:17" ht="25.5" x14ac:dyDescent="0.2">
      <c r="A6" s="50" t="s">
        <v>18</v>
      </c>
      <c r="B6" s="5">
        <v>8</v>
      </c>
      <c r="C6" s="5">
        <v>77</v>
      </c>
      <c r="D6" s="43">
        <v>28</v>
      </c>
      <c r="E6" s="5">
        <v>65</v>
      </c>
      <c r="F6" s="43">
        <v>35</v>
      </c>
      <c r="G6" s="30" t="s">
        <v>105</v>
      </c>
      <c r="H6" s="43">
        <v>50750</v>
      </c>
      <c r="I6" s="43">
        <v>60050</v>
      </c>
      <c r="J6" s="43">
        <f>H6-I6</f>
        <v>-9300</v>
      </c>
      <c r="K6" s="47">
        <v>3700</v>
      </c>
      <c r="L6" s="47">
        <v>4000</v>
      </c>
      <c r="M6" s="47">
        <v>4000</v>
      </c>
      <c r="N6" s="58"/>
    </row>
    <row r="7" spans="1:17" x14ac:dyDescent="0.2">
      <c r="A7" s="29" t="s">
        <v>113</v>
      </c>
      <c r="B7" s="5">
        <v>1</v>
      </c>
      <c r="C7" s="5">
        <v>19</v>
      </c>
      <c r="D7" s="43">
        <v>15</v>
      </c>
      <c r="E7" s="5"/>
      <c r="F7" s="43"/>
      <c r="G7" s="30" t="s">
        <v>75</v>
      </c>
      <c r="H7" s="43"/>
      <c r="I7" s="43"/>
      <c r="J7" s="43"/>
      <c r="K7" s="47"/>
      <c r="L7" s="47"/>
      <c r="M7" s="47"/>
      <c r="N7" s="58"/>
    </row>
    <row r="8" spans="1:17" x14ac:dyDescent="0.2">
      <c r="A8" s="15" t="s">
        <v>139</v>
      </c>
      <c r="B8" s="5"/>
      <c r="C8" s="5"/>
      <c r="D8" s="43"/>
      <c r="E8" s="5"/>
      <c r="F8" s="43"/>
      <c r="G8" s="30"/>
      <c r="H8" s="43"/>
      <c r="I8" s="43"/>
      <c r="J8" s="43"/>
      <c r="K8" s="47">
        <v>4000</v>
      </c>
      <c r="L8" s="47">
        <v>4000</v>
      </c>
      <c r="M8" s="47">
        <v>6000</v>
      </c>
      <c r="N8" s="58"/>
    </row>
    <row r="9" spans="1:17" x14ac:dyDescent="0.2">
      <c r="A9" s="50" t="s">
        <v>20</v>
      </c>
      <c r="B9" s="5"/>
      <c r="C9" s="5">
        <v>37</v>
      </c>
      <c r="D9" s="43">
        <v>20</v>
      </c>
      <c r="E9" s="5"/>
      <c r="F9" s="43"/>
      <c r="G9" s="17" t="s">
        <v>56</v>
      </c>
      <c r="H9" s="43">
        <v>16800</v>
      </c>
      <c r="I9" s="43">
        <v>18780</v>
      </c>
      <c r="J9" s="43">
        <f>H9-I9</f>
        <v>-1980</v>
      </c>
      <c r="K9" s="47">
        <v>1900</v>
      </c>
      <c r="L9" s="47">
        <v>2200</v>
      </c>
      <c r="M9" s="47">
        <v>2265</v>
      </c>
      <c r="N9" s="58"/>
    </row>
    <row r="10" spans="1:17" x14ac:dyDescent="0.2">
      <c r="A10" s="8" t="s">
        <v>114</v>
      </c>
      <c r="B10" s="5"/>
      <c r="C10" s="5">
        <v>13</v>
      </c>
      <c r="D10" s="43">
        <v>15</v>
      </c>
      <c r="E10" s="5"/>
      <c r="F10" s="43"/>
      <c r="G10" s="18" t="s">
        <v>75</v>
      </c>
      <c r="H10" s="43"/>
      <c r="I10" s="43"/>
      <c r="J10" s="43"/>
      <c r="K10" s="47"/>
      <c r="L10" s="47"/>
      <c r="M10" s="47"/>
      <c r="N10" s="58"/>
    </row>
    <row r="11" spans="1:17" x14ac:dyDescent="0.2">
      <c r="A11" s="51" t="s">
        <v>24</v>
      </c>
      <c r="B11" s="5"/>
      <c r="C11" s="5"/>
      <c r="D11" s="43"/>
      <c r="E11" s="5">
        <v>113</v>
      </c>
      <c r="F11" s="43">
        <v>10</v>
      </c>
      <c r="G11" s="18" t="s">
        <v>126</v>
      </c>
      <c r="H11" s="43">
        <v>15410</v>
      </c>
      <c r="I11" s="43">
        <v>19400</v>
      </c>
      <c r="J11" s="43">
        <f>H11-I11</f>
        <v>-3990</v>
      </c>
      <c r="K11" s="47">
        <v>700</v>
      </c>
      <c r="L11" s="47">
        <v>1200</v>
      </c>
      <c r="M11" s="47">
        <v>1235</v>
      </c>
      <c r="N11" s="57"/>
    </row>
    <row r="12" spans="1:17" x14ac:dyDescent="0.2">
      <c r="A12" s="10"/>
      <c r="B12" s="5"/>
      <c r="C12" s="5"/>
      <c r="D12" s="43"/>
      <c r="E12" s="5"/>
      <c r="F12" s="43"/>
      <c r="G12" s="18" t="s">
        <v>96</v>
      </c>
      <c r="H12" s="43"/>
      <c r="I12" s="43"/>
      <c r="J12" s="43"/>
      <c r="K12" s="47">
        <v>800</v>
      </c>
      <c r="L12" s="47">
        <v>500</v>
      </c>
      <c r="M12" s="47"/>
      <c r="N12" s="58"/>
    </row>
    <row r="13" spans="1:17" x14ac:dyDescent="0.2">
      <c r="A13" s="16"/>
      <c r="B13" s="5"/>
      <c r="C13" s="5"/>
      <c r="D13" s="43"/>
      <c r="E13" s="5"/>
      <c r="F13" s="43"/>
      <c r="G13" s="18" t="s">
        <v>107</v>
      </c>
      <c r="H13" s="43"/>
      <c r="I13" s="43"/>
      <c r="J13" s="43"/>
      <c r="K13" s="47">
        <v>800</v>
      </c>
      <c r="L13" s="47">
        <v>900</v>
      </c>
      <c r="M13" s="47">
        <v>1900</v>
      </c>
      <c r="N13" s="58"/>
    </row>
    <row r="14" spans="1:17" x14ac:dyDescent="0.2">
      <c r="A14" s="50" t="s">
        <v>30</v>
      </c>
      <c r="B14" s="5">
        <v>6</v>
      </c>
      <c r="C14" s="5">
        <v>117</v>
      </c>
      <c r="D14" s="43">
        <v>33</v>
      </c>
      <c r="E14" s="5"/>
      <c r="F14" s="43"/>
      <c r="G14" s="25" t="s">
        <v>55</v>
      </c>
      <c r="H14" s="43">
        <v>40998.400000000001</v>
      </c>
      <c r="I14" s="43">
        <v>32707</v>
      </c>
      <c r="J14" s="43">
        <f>H14-I14</f>
        <v>8291.4000000000015</v>
      </c>
      <c r="K14" s="47">
        <v>3900</v>
      </c>
      <c r="L14" s="47">
        <v>4500</v>
      </c>
      <c r="M14" s="47">
        <v>4630</v>
      </c>
      <c r="N14" s="58"/>
    </row>
    <row r="15" spans="1:17" x14ac:dyDescent="0.2">
      <c r="A15" s="9" t="s">
        <v>115</v>
      </c>
      <c r="B15" s="5">
        <v>1</v>
      </c>
      <c r="C15" s="5">
        <v>30</v>
      </c>
      <c r="D15" s="43">
        <v>7</v>
      </c>
      <c r="E15" s="5"/>
      <c r="F15" s="43"/>
      <c r="G15" s="30" t="s">
        <v>75</v>
      </c>
      <c r="H15" s="43"/>
      <c r="I15" s="43"/>
      <c r="J15" s="43">
        <f t="shared" ref="J15:J25" si="0">H15-I15</f>
        <v>0</v>
      </c>
      <c r="K15" s="47"/>
      <c r="L15" s="47"/>
      <c r="M15" s="47"/>
      <c r="N15" s="58"/>
    </row>
    <row r="16" spans="1:17" x14ac:dyDescent="0.2">
      <c r="A16" s="61" t="s">
        <v>33</v>
      </c>
      <c r="B16" s="5"/>
      <c r="C16" s="5"/>
      <c r="D16" s="43"/>
      <c r="E16" s="5"/>
      <c r="F16" s="43"/>
      <c r="G16" s="31" t="s">
        <v>77</v>
      </c>
      <c r="H16" s="43"/>
      <c r="I16" s="43"/>
      <c r="J16" s="43">
        <f t="shared" si="0"/>
        <v>0</v>
      </c>
      <c r="K16" s="47"/>
      <c r="L16" s="47"/>
      <c r="M16" s="47"/>
      <c r="N16" s="57" t="s">
        <v>109</v>
      </c>
    </row>
    <row r="17" spans="1:14" ht="12.75" customHeight="1" x14ac:dyDescent="0.2">
      <c r="A17" s="62" t="s">
        <v>62</v>
      </c>
      <c r="B17" s="5"/>
      <c r="C17" s="5"/>
      <c r="D17" s="43"/>
      <c r="E17" s="5"/>
      <c r="F17" s="43"/>
      <c r="G17" s="31" t="s">
        <v>78</v>
      </c>
      <c r="H17" s="43"/>
      <c r="I17" s="43"/>
      <c r="J17" s="43">
        <f t="shared" si="0"/>
        <v>0</v>
      </c>
      <c r="K17" s="47"/>
      <c r="L17" s="47"/>
      <c r="M17" s="47"/>
      <c r="N17" s="57" t="s">
        <v>109</v>
      </c>
    </row>
    <row r="18" spans="1:14" x14ac:dyDescent="0.2">
      <c r="A18" s="62" t="s">
        <v>63</v>
      </c>
      <c r="B18" s="5"/>
      <c r="C18" s="5"/>
      <c r="D18" s="43"/>
      <c r="E18" s="5"/>
      <c r="F18" s="43"/>
      <c r="G18" s="18" t="s">
        <v>64</v>
      </c>
      <c r="H18" s="43"/>
      <c r="I18" s="43"/>
      <c r="J18" s="43">
        <f t="shared" si="0"/>
        <v>0</v>
      </c>
      <c r="K18" s="47"/>
      <c r="L18" s="47"/>
      <c r="M18" s="47"/>
      <c r="N18" s="57" t="s">
        <v>109</v>
      </c>
    </row>
    <row r="19" spans="1:14" x14ac:dyDescent="0.2">
      <c r="A19" s="61" t="s">
        <v>35</v>
      </c>
      <c r="B19" s="5"/>
      <c r="C19" s="5"/>
      <c r="D19" s="43"/>
      <c r="E19" s="5"/>
      <c r="F19" s="43"/>
      <c r="G19" s="25" t="s">
        <v>65</v>
      </c>
      <c r="H19" s="43"/>
      <c r="I19" s="43"/>
      <c r="J19" s="43">
        <f t="shared" si="0"/>
        <v>0</v>
      </c>
      <c r="K19" s="47"/>
      <c r="L19" s="47"/>
      <c r="M19" s="47"/>
      <c r="N19" s="57" t="s">
        <v>109</v>
      </c>
    </row>
    <row r="20" spans="1:14" x14ac:dyDescent="0.2">
      <c r="A20" s="51" t="s">
        <v>37</v>
      </c>
      <c r="B20" s="5"/>
      <c r="C20" s="5"/>
      <c r="D20" s="43"/>
      <c r="E20" s="5">
        <v>163</v>
      </c>
      <c r="F20" s="43">
        <v>20</v>
      </c>
      <c r="G20" s="18" t="s">
        <v>38</v>
      </c>
      <c r="H20" s="43"/>
      <c r="I20" s="43"/>
      <c r="J20" s="43">
        <f t="shared" si="0"/>
        <v>0</v>
      </c>
      <c r="K20" s="47"/>
      <c r="L20" s="47"/>
      <c r="M20" s="47">
        <v>700</v>
      </c>
      <c r="N20" s="57"/>
    </row>
    <row r="21" spans="1:14" x14ac:dyDescent="0.2">
      <c r="A21" s="50" t="s">
        <v>39</v>
      </c>
      <c r="B21" s="5"/>
      <c r="C21" s="5"/>
      <c r="D21" s="43"/>
      <c r="E21" s="5">
        <v>406</v>
      </c>
      <c r="F21" s="43">
        <v>18</v>
      </c>
      <c r="G21" s="18" t="s">
        <v>40</v>
      </c>
      <c r="H21" s="43">
        <v>15473.9</v>
      </c>
      <c r="I21" s="43">
        <v>15781.09</v>
      </c>
      <c r="J21" s="43">
        <f t="shared" si="0"/>
        <v>-307.19000000000051</v>
      </c>
      <c r="K21" s="47">
        <v>400</v>
      </c>
      <c r="L21" s="47">
        <v>500</v>
      </c>
      <c r="M21" s="47">
        <v>515</v>
      </c>
      <c r="N21" s="58"/>
    </row>
    <row r="22" spans="1:14" x14ac:dyDescent="0.2">
      <c r="A22" s="52" t="s">
        <v>41</v>
      </c>
      <c r="B22" s="5"/>
      <c r="C22" s="5"/>
      <c r="D22" s="43"/>
      <c r="E22" s="5"/>
      <c r="F22" s="43"/>
      <c r="G22" s="18" t="s">
        <v>42</v>
      </c>
      <c r="H22" s="43">
        <v>23830.13</v>
      </c>
      <c r="I22" s="43">
        <v>26744.52</v>
      </c>
      <c r="J22" s="43">
        <f t="shared" si="0"/>
        <v>-2914.3899999999994</v>
      </c>
      <c r="K22" s="47">
        <v>350</v>
      </c>
      <c r="L22" s="47">
        <v>350</v>
      </c>
      <c r="M22" s="47">
        <v>360</v>
      </c>
      <c r="N22" s="57"/>
    </row>
    <row r="23" spans="1:14" x14ac:dyDescent="0.2">
      <c r="A23" s="45" t="s">
        <v>145</v>
      </c>
      <c r="B23" s="5"/>
      <c r="C23" s="5"/>
      <c r="D23" s="43"/>
      <c r="E23" s="5"/>
      <c r="F23" s="43"/>
      <c r="G23" s="18" t="s">
        <v>42</v>
      </c>
      <c r="H23" s="43"/>
      <c r="I23" s="43"/>
      <c r="J23" s="43"/>
      <c r="K23" s="47"/>
      <c r="L23" s="47"/>
      <c r="M23" s="47">
        <v>1500</v>
      </c>
      <c r="N23" s="57"/>
    </row>
    <row r="24" spans="1:14" x14ac:dyDescent="0.2">
      <c r="A24" s="50" t="s">
        <v>84</v>
      </c>
      <c r="B24" s="5"/>
      <c r="C24" s="5"/>
      <c r="D24" s="43"/>
      <c r="E24" s="5"/>
      <c r="F24" s="43"/>
      <c r="G24" s="18" t="s">
        <v>85</v>
      </c>
      <c r="H24" s="43">
        <v>3270</v>
      </c>
      <c r="I24" s="43">
        <v>9485</v>
      </c>
      <c r="J24" s="43">
        <f t="shared" si="0"/>
        <v>-6215</v>
      </c>
      <c r="K24" s="47">
        <v>600</v>
      </c>
      <c r="L24" s="47">
        <v>700</v>
      </c>
      <c r="M24" s="47"/>
      <c r="N24" s="57" t="s">
        <v>144</v>
      </c>
    </row>
    <row r="25" spans="1:14" x14ac:dyDescent="0.2">
      <c r="A25" s="51" t="s">
        <v>45</v>
      </c>
      <c r="B25" s="5"/>
      <c r="C25" s="5"/>
      <c r="D25" s="43"/>
      <c r="E25" s="5">
        <v>130</v>
      </c>
      <c r="F25" s="43">
        <v>60.1</v>
      </c>
      <c r="G25" s="17" t="s">
        <v>46</v>
      </c>
      <c r="H25" s="43"/>
      <c r="I25" s="43"/>
      <c r="J25" s="43">
        <f t="shared" si="0"/>
        <v>0</v>
      </c>
      <c r="K25" s="47">
        <v>600</v>
      </c>
      <c r="L25" s="47">
        <v>700</v>
      </c>
      <c r="M25" s="47"/>
      <c r="N25" s="57" t="s">
        <v>144</v>
      </c>
    </row>
    <row r="26" spans="1:14" x14ac:dyDescent="0.2">
      <c r="A26" s="52" t="s">
        <v>86</v>
      </c>
      <c r="B26" s="5"/>
      <c r="C26" s="5"/>
      <c r="D26" s="43"/>
      <c r="E26" s="5">
        <v>10</v>
      </c>
      <c r="F26" s="43">
        <v>30</v>
      </c>
      <c r="G26" s="18" t="s">
        <v>87</v>
      </c>
      <c r="H26" s="43">
        <v>300</v>
      </c>
      <c r="I26" s="43">
        <v>584</v>
      </c>
      <c r="J26" s="43">
        <f>H26-I26</f>
        <v>-284</v>
      </c>
      <c r="K26" s="47">
        <v>300</v>
      </c>
      <c r="L26" s="47">
        <v>300</v>
      </c>
      <c r="M26" s="47">
        <v>310</v>
      </c>
      <c r="N26" s="58"/>
    </row>
    <row r="27" spans="1:14" x14ac:dyDescent="0.2">
      <c r="A27" s="52" t="s">
        <v>111</v>
      </c>
      <c r="B27" s="5"/>
      <c r="C27" s="5"/>
      <c r="D27" s="43"/>
      <c r="E27" s="5">
        <v>140</v>
      </c>
      <c r="F27" s="43">
        <v>6</v>
      </c>
      <c r="G27" s="18" t="s">
        <v>112</v>
      </c>
      <c r="H27" s="43">
        <v>3000</v>
      </c>
      <c r="I27" s="43">
        <v>4600</v>
      </c>
      <c r="J27" s="43">
        <f>H27-I27</f>
        <v>-1600</v>
      </c>
      <c r="K27" s="47">
        <v>250</v>
      </c>
      <c r="L27" s="47">
        <v>300</v>
      </c>
      <c r="M27" s="47">
        <v>310</v>
      </c>
      <c r="N27" s="57" t="s">
        <v>109</v>
      </c>
    </row>
    <row r="28" spans="1:14" x14ac:dyDescent="0.2">
      <c r="A28" s="50" t="s">
        <v>128</v>
      </c>
      <c r="B28" s="5">
        <v>1</v>
      </c>
      <c r="C28" s="5">
        <v>14</v>
      </c>
      <c r="D28" s="43">
        <v>0</v>
      </c>
      <c r="E28" s="5">
        <v>90</v>
      </c>
      <c r="F28" s="43">
        <v>10</v>
      </c>
      <c r="G28" s="18" t="s">
        <v>129</v>
      </c>
      <c r="H28" s="43">
        <v>10340</v>
      </c>
      <c r="I28" s="43">
        <v>6770</v>
      </c>
      <c r="J28" s="43">
        <f>H28-I28</f>
        <v>3570</v>
      </c>
      <c r="K28" s="47">
        <v>0</v>
      </c>
      <c r="L28" s="47">
        <v>900</v>
      </c>
      <c r="M28" s="47">
        <v>925</v>
      </c>
      <c r="N28" s="58"/>
    </row>
    <row r="29" spans="1:14" x14ac:dyDescent="0.2">
      <c r="A29" s="50" t="s">
        <v>47</v>
      </c>
      <c r="B29" s="5"/>
      <c r="C29" s="5"/>
      <c r="D29" s="43"/>
      <c r="E29" s="5"/>
      <c r="F29" s="43"/>
      <c r="G29" s="18" t="s">
        <v>48</v>
      </c>
      <c r="H29" s="43"/>
      <c r="I29" s="43"/>
      <c r="J29" s="43">
        <f>H29-I29</f>
        <v>0</v>
      </c>
      <c r="K29" s="47">
        <v>3200</v>
      </c>
      <c r="L29" s="47">
        <v>3500</v>
      </c>
      <c r="M29" s="47">
        <v>3600</v>
      </c>
      <c r="N29" s="58"/>
    </row>
    <row r="30" spans="1:14" x14ac:dyDescent="0.2">
      <c r="A30" s="10" t="s">
        <v>140</v>
      </c>
      <c r="B30" s="5">
        <f>SUM(B4:B29)</f>
        <v>18</v>
      </c>
      <c r="C30" s="5">
        <f>SUM(C4:C29)</f>
        <v>325</v>
      </c>
      <c r="D30" s="5"/>
      <c r="E30" s="5">
        <f>SUM(E4:E29)</f>
        <v>1382</v>
      </c>
      <c r="F30" s="5"/>
      <c r="G30" s="7"/>
      <c r="H30" s="43">
        <f>SUM(H4:H29)</f>
        <v>242272.43</v>
      </c>
      <c r="I30" s="43">
        <f>SUM(I4:I29)</f>
        <v>264851.61</v>
      </c>
      <c r="J30" s="43">
        <f>H30-I30</f>
        <v>-22579.179999999993</v>
      </c>
      <c r="K30" s="48">
        <f>SUM(K4:K29)</f>
        <v>30010</v>
      </c>
      <c r="L30" s="48">
        <f>SUM(L4:L29)</f>
        <v>33160</v>
      </c>
      <c r="M30" s="48">
        <f>SUM(M4:M29)</f>
        <v>37105</v>
      </c>
      <c r="N30" s="59"/>
    </row>
    <row r="31" spans="1:14" x14ac:dyDescent="0.2">
      <c r="A31" s="1" t="s">
        <v>146</v>
      </c>
      <c r="B31" s="5"/>
      <c r="C31" s="5"/>
      <c r="D31" s="5"/>
      <c r="E31" s="5"/>
      <c r="F31" s="5"/>
      <c r="G31" s="7"/>
      <c r="H31" s="5"/>
      <c r="I31" s="5"/>
      <c r="J31" s="5"/>
      <c r="K31" s="5"/>
      <c r="L31" s="43">
        <v>32000</v>
      </c>
      <c r="M31" s="43">
        <v>40700</v>
      </c>
    </row>
    <row r="32" spans="1:14" x14ac:dyDescent="0.2">
      <c r="A32" s="2" t="s">
        <v>123</v>
      </c>
      <c r="B32" s="5"/>
      <c r="C32" s="5"/>
      <c r="D32" s="5"/>
      <c r="E32" s="5"/>
      <c r="F32" s="5"/>
      <c r="G32" s="7"/>
      <c r="H32" s="5"/>
      <c r="I32" s="5"/>
      <c r="J32" s="5"/>
      <c r="K32" s="5"/>
      <c r="L32" s="43">
        <f>L31-L30</f>
        <v>-1160</v>
      </c>
      <c r="M32" s="43">
        <f>M31-M30</f>
        <v>3595</v>
      </c>
    </row>
    <row r="33" spans="2:12" x14ac:dyDescent="0.2">
      <c r="B33" s="5"/>
      <c r="C33" s="5"/>
      <c r="D33" s="5"/>
      <c r="E33" s="5"/>
      <c r="F33" s="5"/>
      <c r="G33" s="1"/>
      <c r="H33" s="5"/>
      <c r="I33" s="5"/>
      <c r="J33" s="5"/>
      <c r="K33" s="5"/>
      <c r="L33" s="44"/>
    </row>
    <row r="34" spans="2:12" x14ac:dyDescent="0.2">
      <c r="B34" s="5"/>
      <c r="C34" s="5"/>
      <c r="D34" s="5"/>
      <c r="E34" s="5"/>
      <c r="F34" s="5"/>
      <c r="H34" s="5"/>
      <c r="I34" s="5"/>
      <c r="J34" s="5"/>
      <c r="K34" s="5"/>
      <c r="L34" s="5"/>
    </row>
    <row r="35" spans="2:12" x14ac:dyDescent="0.2">
      <c r="B35" s="5"/>
      <c r="C35" s="5"/>
      <c r="D35" s="5"/>
      <c r="E35" s="5"/>
      <c r="F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H38" s="5"/>
      <c r="I38" s="5"/>
      <c r="J38" s="5"/>
      <c r="K38" s="5"/>
      <c r="L38" s="5"/>
    </row>
  </sheetData>
  <phoneticPr fontId="0" type="noConversion"/>
  <printOptions gridLines="1" gridLinesSet="0"/>
  <pageMargins left="0.59055118110236227" right="0.39370078740157483" top="1.1811023622047245" bottom="0.78740157480314965" header="0.51181102362204722" footer="0.51181102362204722"/>
  <pageSetup paperSize="9" orientation="landscape" horizontalDpi="4294967293" r:id="rId1"/>
  <headerFooter alignWithMargins="0">
    <oddHeader>&amp;R&amp;A</oddHeader>
    <oddFooter>&amp;L&amp;D&amp;C&amp;P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B1" workbookViewId="0">
      <selection activeCell="H28" sqref="H28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9" width="7.88671875" style="2" bestFit="1" customWidth="1"/>
    <col min="10" max="10" width="7.5546875" style="2" bestFit="1" customWidth="1"/>
    <col min="11" max="12" width="8.44140625" style="2" customWidth="1"/>
    <col min="13" max="13" width="7" style="2" customWidth="1"/>
    <col min="14" max="14" width="4.21875" style="2" customWidth="1"/>
    <col min="15" max="15" width="17.21875" style="33" customWidth="1"/>
    <col min="16" max="16" width="11.5546875" style="33"/>
    <col min="17" max="16384" width="11.5546875" style="2"/>
  </cols>
  <sheetData>
    <row r="1" spans="1:16" ht="18" x14ac:dyDescent="0.25">
      <c r="A1" s="53" t="s">
        <v>143</v>
      </c>
    </row>
    <row r="3" spans="1:16" s="4" customFormat="1" ht="28.5" customHeight="1" x14ac:dyDescent="0.2">
      <c r="A3" s="35" t="s">
        <v>142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138</v>
      </c>
      <c r="L3" s="35" t="s">
        <v>150</v>
      </c>
      <c r="M3" s="32" t="s">
        <v>134</v>
      </c>
      <c r="O3" s="34"/>
      <c r="P3" s="34"/>
    </row>
    <row r="4" spans="1:16" x14ac:dyDescent="0.2">
      <c r="A4" s="50" t="s">
        <v>16</v>
      </c>
      <c r="B4" s="5"/>
      <c r="C4" s="5"/>
      <c r="D4" s="43"/>
      <c r="E4" s="5"/>
      <c r="F4" s="43">
        <v>100</v>
      </c>
      <c r="G4" s="25" t="s">
        <v>93</v>
      </c>
      <c r="H4" s="43"/>
      <c r="I4" s="43"/>
      <c r="J4" s="43">
        <f>H4-I4</f>
        <v>0</v>
      </c>
      <c r="K4" s="47">
        <v>2675</v>
      </c>
      <c r="L4" s="47">
        <v>2600</v>
      </c>
      <c r="M4" s="57" t="s">
        <v>147</v>
      </c>
      <c r="O4" s="54"/>
    </row>
    <row r="5" spans="1:16" x14ac:dyDescent="0.2">
      <c r="A5" s="15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6180</v>
      </c>
      <c r="L5" s="47">
        <v>6000</v>
      </c>
      <c r="M5" s="57"/>
    </row>
    <row r="6" spans="1:16" ht="25.5" x14ac:dyDescent="0.2">
      <c r="A6" s="50" t="s">
        <v>18</v>
      </c>
      <c r="B6" s="5"/>
      <c r="C6" s="5"/>
      <c r="D6" s="43"/>
      <c r="E6" s="5"/>
      <c r="F6" s="43">
        <v>35</v>
      </c>
      <c r="G6" s="30" t="s">
        <v>105</v>
      </c>
      <c r="H6" s="43"/>
      <c r="I6" s="43"/>
      <c r="J6" s="43">
        <f>H6-I6</f>
        <v>0</v>
      </c>
      <c r="K6" s="47">
        <v>4000</v>
      </c>
      <c r="L6" s="47">
        <v>3500</v>
      </c>
      <c r="M6" s="57" t="s">
        <v>147</v>
      </c>
    </row>
    <row r="7" spans="1:16" x14ac:dyDescent="0.2">
      <c r="A7" s="29" t="s">
        <v>113</v>
      </c>
      <c r="B7" s="5"/>
      <c r="C7" s="5"/>
      <c r="D7" s="43"/>
      <c r="E7" s="5"/>
      <c r="F7" s="43"/>
      <c r="G7" s="30" t="s">
        <v>75</v>
      </c>
      <c r="H7" s="43"/>
      <c r="I7" s="43"/>
      <c r="J7" s="43"/>
      <c r="K7" s="47"/>
      <c r="L7" s="47"/>
      <c r="M7" s="57"/>
    </row>
    <row r="8" spans="1:16" x14ac:dyDescent="0.2">
      <c r="A8" s="15" t="s">
        <v>139</v>
      </c>
      <c r="B8" s="5"/>
      <c r="C8" s="5"/>
      <c r="D8" s="43"/>
      <c r="E8" s="5"/>
      <c r="F8" s="43"/>
      <c r="G8" s="30"/>
      <c r="H8" s="43"/>
      <c r="I8" s="43"/>
      <c r="J8" s="43"/>
      <c r="K8" s="47">
        <v>6000</v>
      </c>
      <c r="L8" s="47">
        <v>6000</v>
      </c>
      <c r="M8" s="57"/>
    </row>
    <row r="9" spans="1:16" x14ac:dyDescent="0.2">
      <c r="A9" s="50" t="s">
        <v>20</v>
      </c>
      <c r="B9" s="5"/>
      <c r="C9" s="5"/>
      <c r="D9" s="43"/>
      <c r="E9" s="5"/>
      <c r="F9" s="43"/>
      <c r="G9" s="17" t="s">
        <v>56</v>
      </c>
      <c r="H9" s="43"/>
      <c r="I9" s="43"/>
      <c r="J9" s="43">
        <f>H9-I9</f>
        <v>0</v>
      </c>
      <c r="K9" s="47">
        <v>2265</v>
      </c>
      <c r="L9" s="47">
        <v>2300</v>
      </c>
      <c r="M9" s="57" t="s">
        <v>147</v>
      </c>
    </row>
    <row r="10" spans="1:16" x14ac:dyDescent="0.2">
      <c r="A10" s="8" t="s">
        <v>114</v>
      </c>
      <c r="B10" s="5"/>
      <c r="C10" s="5"/>
      <c r="D10" s="43"/>
      <c r="E10" s="5"/>
      <c r="F10" s="43"/>
      <c r="G10" s="18" t="s">
        <v>75</v>
      </c>
      <c r="H10" s="43"/>
      <c r="I10" s="43"/>
      <c r="J10" s="43"/>
      <c r="K10" s="47"/>
      <c r="L10" s="47"/>
      <c r="M10" s="57"/>
    </row>
    <row r="11" spans="1:16" x14ac:dyDescent="0.2">
      <c r="A11" s="51" t="s">
        <v>24</v>
      </c>
      <c r="B11" s="5"/>
      <c r="C11" s="5"/>
      <c r="D11" s="43"/>
      <c r="E11" s="5"/>
      <c r="F11" s="43">
        <v>10</v>
      </c>
      <c r="G11" s="18" t="s">
        <v>126</v>
      </c>
      <c r="H11" s="43"/>
      <c r="I11" s="43"/>
      <c r="J11" s="43">
        <f>H11-I11</f>
        <v>0</v>
      </c>
      <c r="K11" s="47">
        <v>1235</v>
      </c>
      <c r="L11" s="47">
        <v>1300</v>
      </c>
      <c r="M11" s="57" t="s">
        <v>147</v>
      </c>
    </row>
    <row r="12" spans="1:16" x14ac:dyDescent="0.2">
      <c r="A12" s="10"/>
      <c r="B12" s="5"/>
      <c r="C12" s="5"/>
      <c r="D12" s="43"/>
      <c r="E12" s="5"/>
      <c r="F12" s="43"/>
      <c r="G12" s="18" t="s">
        <v>96</v>
      </c>
      <c r="H12" s="43"/>
      <c r="I12" s="43"/>
      <c r="J12" s="43"/>
      <c r="K12" s="47"/>
      <c r="L12" s="47"/>
      <c r="M12" s="57"/>
    </row>
    <row r="13" spans="1:16" x14ac:dyDescent="0.2">
      <c r="A13" s="16"/>
      <c r="B13" s="5"/>
      <c r="C13" s="5"/>
      <c r="D13" s="43"/>
      <c r="E13" s="5"/>
      <c r="F13" s="43"/>
      <c r="G13" s="18" t="s">
        <v>107</v>
      </c>
      <c r="H13" s="43"/>
      <c r="I13" s="43"/>
      <c r="J13" s="43"/>
      <c r="K13" s="47">
        <v>1900</v>
      </c>
      <c r="L13" s="47">
        <v>1000</v>
      </c>
      <c r="M13" s="57"/>
    </row>
    <row r="14" spans="1:16" x14ac:dyDescent="0.2">
      <c r="A14" s="50" t="s">
        <v>30</v>
      </c>
      <c r="B14" s="5"/>
      <c r="C14" s="5"/>
      <c r="D14" s="43"/>
      <c r="E14" s="5"/>
      <c r="F14" s="43"/>
      <c r="G14" s="25" t="s">
        <v>55</v>
      </c>
      <c r="H14" s="43"/>
      <c r="I14" s="43"/>
      <c r="J14" s="43">
        <f>H14-I14</f>
        <v>0</v>
      </c>
      <c r="K14" s="47">
        <v>4630</v>
      </c>
      <c r="L14" s="47">
        <v>4700</v>
      </c>
      <c r="M14" s="57" t="s">
        <v>147</v>
      </c>
    </row>
    <row r="15" spans="1:16" x14ac:dyDescent="0.2">
      <c r="A15" s="9" t="s">
        <v>115</v>
      </c>
      <c r="B15" s="5"/>
      <c r="C15" s="5"/>
      <c r="D15" s="43"/>
      <c r="E15" s="5"/>
      <c r="F15" s="43"/>
      <c r="G15" s="30" t="s">
        <v>75</v>
      </c>
      <c r="H15" s="43"/>
      <c r="I15" s="43"/>
      <c r="J15" s="43">
        <f t="shared" ref="J15:J24" si="0">H15-I15</f>
        <v>0</v>
      </c>
      <c r="K15" s="47"/>
      <c r="L15" s="47"/>
      <c r="M15" s="57"/>
    </row>
    <row r="16" spans="1:16" x14ac:dyDescent="0.2">
      <c r="A16" s="52" t="s">
        <v>33</v>
      </c>
      <c r="B16" s="5"/>
      <c r="C16" s="5"/>
      <c r="D16" s="43"/>
      <c r="E16" s="5"/>
      <c r="F16" s="43"/>
      <c r="G16" s="31" t="s">
        <v>77</v>
      </c>
      <c r="H16" s="43"/>
      <c r="I16" s="43"/>
      <c r="J16" s="43">
        <f t="shared" si="0"/>
        <v>0</v>
      </c>
      <c r="K16" s="47"/>
      <c r="L16" s="47"/>
      <c r="M16" s="57" t="s">
        <v>109</v>
      </c>
    </row>
    <row r="17" spans="1:13" ht="12.75" customHeight="1" x14ac:dyDescent="0.2">
      <c r="A17" s="51" t="s">
        <v>62</v>
      </c>
      <c r="B17" s="5"/>
      <c r="C17" s="5"/>
      <c r="D17" s="43"/>
      <c r="E17" s="5"/>
      <c r="F17" s="43"/>
      <c r="G17" s="31" t="s">
        <v>78</v>
      </c>
      <c r="H17" s="43"/>
      <c r="I17" s="43"/>
      <c r="J17" s="43">
        <f t="shared" si="0"/>
        <v>0</v>
      </c>
      <c r="K17" s="47"/>
      <c r="L17" s="47">
        <v>200</v>
      </c>
      <c r="M17" s="57" t="s">
        <v>147</v>
      </c>
    </row>
    <row r="18" spans="1:13" x14ac:dyDescent="0.2">
      <c r="A18" s="10" t="s">
        <v>63</v>
      </c>
      <c r="B18" s="5"/>
      <c r="C18" s="5"/>
      <c r="D18" s="43"/>
      <c r="E18" s="5"/>
      <c r="F18" s="43"/>
      <c r="G18" s="18" t="s">
        <v>64</v>
      </c>
      <c r="H18" s="43"/>
      <c r="I18" s="43"/>
      <c r="J18" s="43">
        <f t="shared" si="0"/>
        <v>0</v>
      </c>
      <c r="K18" s="47"/>
      <c r="L18" s="47"/>
      <c r="M18" s="57" t="s">
        <v>109</v>
      </c>
    </row>
    <row r="19" spans="1:13" x14ac:dyDescent="0.2">
      <c r="A19" s="45" t="s">
        <v>35</v>
      </c>
      <c r="B19" s="5"/>
      <c r="C19" s="5"/>
      <c r="D19" s="43"/>
      <c r="E19" s="5"/>
      <c r="F19" s="43"/>
      <c r="G19" s="25" t="s">
        <v>65</v>
      </c>
      <c r="H19" s="43"/>
      <c r="I19" s="43"/>
      <c r="J19" s="43">
        <f t="shared" si="0"/>
        <v>0</v>
      </c>
      <c r="K19" s="47"/>
      <c r="L19" s="47"/>
      <c r="M19" s="57" t="s">
        <v>109</v>
      </c>
    </row>
    <row r="20" spans="1:13" x14ac:dyDescent="0.2">
      <c r="A20" s="51" t="s">
        <v>37</v>
      </c>
      <c r="B20" s="5"/>
      <c r="C20" s="5"/>
      <c r="D20" s="43"/>
      <c r="E20" s="5"/>
      <c r="F20" s="43">
        <v>20</v>
      </c>
      <c r="G20" s="18" t="s">
        <v>38</v>
      </c>
      <c r="H20" s="43"/>
      <c r="I20" s="43"/>
      <c r="J20" s="43">
        <f t="shared" si="0"/>
        <v>0</v>
      </c>
      <c r="K20" s="47">
        <v>700</v>
      </c>
      <c r="L20" s="47">
        <v>700</v>
      </c>
      <c r="M20" s="57" t="s">
        <v>147</v>
      </c>
    </row>
    <row r="21" spans="1:13" x14ac:dyDescent="0.2">
      <c r="A21" s="50" t="s">
        <v>39</v>
      </c>
      <c r="B21" s="5"/>
      <c r="C21" s="5"/>
      <c r="D21" s="43"/>
      <c r="E21" s="5"/>
      <c r="F21" s="43">
        <v>18</v>
      </c>
      <c r="G21" s="18" t="s">
        <v>40</v>
      </c>
      <c r="H21" s="43"/>
      <c r="I21" s="43"/>
      <c r="J21" s="43">
        <f t="shared" si="0"/>
        <v>0</v>
      </c>
      <c r="K21" s="47">
        <v>515</v>
      </c>
      <c r="L21" s="47">
        <v>550</v>
      </c>
      <c r="M21" s="57" t="s">
        <v>147</v>
      </c>
    </row>
    <row r="22" spans="1:13" x14ac:dyDescent="0.2">
      <c r="A22" s="52" t="s">
        <v>41</v>
      </c>
      <c r="B22" s="5"/>
      <c r="C22" s="5"/>
      <c r="D22" s="43"/>
      <c r="E22" s="5"/>
      <c r="F22" s="43"/>
      <c r="G22" s="18" t="s">
        <v>42</v>
      </c>
      <c r="H22" s="43"/>
      <c r="I22" s="43"/>
      <c r="J22" s="43">
        <f t="shared" si="0"/>
        <v>0</v>
      </c>
      <c r="K22" s="47">
        <f>360+1500</f>
        <v>1860</v>
      </c>
      <c r="L22" s="47">
        <v>1000</v>
      </c>
      <c r="M22" s="57" t="s">
        <v>147</v>
      </c>
    </row>
    <row r="23" spans="1:13" x14ac:dyDescent="0.2">
      <c r="A23" s="50" t="s">
        <v>84</v>
      </c>
      <c r="B23" s="5"/>
      <c r="C23" s="5"/>
      <c r="D23" s="43"/>
      <c r="E23" s="5"/>
      <c r="F23" s="43"/>
      <c r="G23" s="18" t="s">
        <v>85</v>
      </c>
      <c r="H23" s="43"/>
      <c r="I23" s="43"/>
      <c r="J23" s="43">
        <f t="shared" si="0"/>
        <v>0</v>
      </c>
      <c r="K23" s="47"/>
      <c r="L23" s="47">
        <v>700</v>
      </c>
      <c r="M23" s="57" t="s">
        <v>147</v>
      </c>
    </row>
    <row r="24" spans="1:13" x14ac:dyDescent="0.2">
      <c r="A24" s="51" t="s">
        <v>45</v>
      </c>
      <c r="B24" s="5"/>
      <c r="C24" s="5"/>
      <c r="D24" s="43"/>
      <c r="E24" s="5"/>
      <c r="F24" s="43">
        <v>60.1</v>
      </c>
      <c r="G24" s="17" t="s">
        <v>46</v>
      </c>
      <c r="H24" s="43"/>
      <c r="I24" s="43"/>
      <c r="J24" s="43">
        <f t="shared" si="0"/>
        <v>0</v>
      </c>
      <c r="K24" s="47"/>
      <c r="L24" s="47"/>
      <c r="M24" s="57" t="s">
        <v>109</v>
      </c>
    </row>
    <row r="25" spans="1:13" x14ac:dyDescent="0.2">
      <c r="A25" s="52" t="s">
        <v>86</v>
      </c>
      <c r="B25" s="5"/>
      <c r="C25" s="5"/>
      <c r="D25" s="43"/>
      <c r="E25" s="5"/>
      <c r="F25" s="43">
        <v>30</v>
      </c>
      <c r="G25" s="18" t="s">
        <v>87</v>
      </c>
      <c r="H25" s="43"/>
      <c r="I25" s="43"/>
      <c r="J25" s="43">
        <f t="shared" ref="J25:J30" si="1">H25-I25</f>
        <v>0</v>
      </c>
      <c r="K25" s="47">
        <v>310</v>
      </c>
      <c r="L25" s="47"/>
      <c r="M25" s="57" t="s">
        <v>109</v>
      </c>
    </row>
    <row r="26" spans="1:13" x14ac:dyDescent="0.2">
      <c r="A26" s="52" t="s">
        <v>111</v>
      </c>
      <c r="B26" s="5"/>
      <c r="C26" s="5"/>
      <c r="D26" s="43"/>
      <c r="E26" s="5"/>
      <c r="F26" s="43">
        <v>6</v>
      </c>
      <c r="G26" s="18" t="s">
        <v>112</v>
      </c>
      <c r="H26" s="43"/>
      <c r="I26" s="43"/>
      <c r="J26" s="43">
        <f t="shared" si="1"/>
        <v>0</v>
      </c>
      <c r="K26" s="47">
        <v>310</v>
      </c>
      <c r="L26" s="47"/>
      <c r="M26" s="57" t="s">
        <v>109</v>
      </c>
    </row>
    <row r="27" spans="1:13" x14ac:dyDescent="0.2">
      <c r="A27" s="50" t="s">
        <v>128</v>
      </c>
      <c r="B27" s="5"/>
      <c r="C27" s="5"/>
      <c r="D27" s="43"/>
      <c r="E27" s="5"/>
      <c r="F27" s="43">
        <v>10</v>
      </c>
      <c r="G27" s="18" t="s">
        <v>129</v>
      </c>
      <c r="H27" s="43"/>
      <c r="I27" s="43"/>
      <c r="J27" s="43">
        <f t="shared" si="1"/>
        <v>0</v>
      </c>
      <c r="K27" s="47">
        <v>925</v>
      </c>
      <c r="L27" s="47">
        <v>1000</v>
      </c>
      <c r="M27" s="57" t="s">
        <v>148</v>
      </c>
    </row>
    <row r="28" spans="1:13" x14ac:dyDescent="0.2">
      <c r="A28" s="50" t="s">
        <v>149</v>
      </c>
      <c r="B28" s="5"/>
      <c r="C28" s="5"/>
      <c r="D28" s="43"/>
      <c r="E28" s="5"/>
      <c r="F28" s="43"/>
      <c r="G28" s="18" t="s">
        <v>7</v>
      </c>
      <c r="H28" s="43"/>
      <c r="I28" s="43"/>
      <c r="J28" s="43">
        <f t="shared" si="1"/>
        <v>0</v>
      </c>
      <c r="K28" s="47">
        <v>0</v>
      </c>
      <c r="L28" s="47">
        <v>400</v>
      </c>
      <c r="M28" s="57" t="s">
        <v>147</v>
      </c>
    </row>
    <row r="29" spans="1:13" x14ac:dyDescent="0.2">
      <c r="A29" s="50" t="s">
        <v>47</v>
      </c>
      <c r="B29" s="5"/>
      <c r="C29" s="5"/>
      <c r="D29" s="43"/>
      <c r="E29" s="5"/>
      <c r="F29" s="43"/>
      <c r="G29" s="18" t="s">
        <v>48</v>
      </c>
      <c r="H29" s="43"/>
      <c r="I29" s="43"/>
      <c r="J29" s="43">
        <f t="shared" si="1"/>
        <v>0</v>
      </c>
      <c r="K29" s="47">
        <v>3600</v>
      </c>
      <c r="L29" s="47">
        <v>3800</v>
      </c>
      <c r="M29" s="57"/>
    </row>
    <row r="30" spans="1:13" x14ac:dyDescent="0.2">
      <c r="A30" s="10" t="s">
        <v>140</v>
      </c>
      <c r="B30" s="5">
        <f>SUM(B4:B29)</f>
        <v>0</v>
      </c>
      <c r="C30" s="5">
        <f>SUM(C4:C29)</f>
        <v>0</v>
      </c>
      <c r="D30" s="5"/>
      <c r="E30" s="5">
        <f>SUM(E4:E29)</f>
        <v>0</v>
      </c>
      <c r="F30" s="5"/>
      <c r="G30" s="7"/>
      <c r="H30" s="43">
        <f>SUM(H4:H29)</f>
        <v>0</v>
      </c>
      <c r="I30" s="43">
        <f>SUM(I4:I29)</f>
        <v>0</v>
      </c>
      <c r="J30" s="43">
        <f t="shared" si="1"/>
        <v>0</v>
      </c>
      <c r="K30" s="48">
        <f>SUM(K4:K29)</f>
        <v>37105</v>
      </c>
      <c r="L30" s="48">
        <f>SUM(L4:L29)</f>
        <v>35750</v>
      </c>
      <c r="M30" s="63"/>
    </row>
    <row r="31" spans="1:13" x14ac:dyDescent="0.2">
      <c r="A31" s="1" t="s">
        <v>141</v>
      </c>
      <c r="B31" s="5"/>
      <c r="C31" s="5"/>
      <c r="D31" s="5"/>
      <c r="E31" s="5"/>
      <c r="F31" s="5"/>
      <c r="G31" s="7"/>
      <c r="H31" s="5"/>
      <c r="I31" s="5"/>
      <c r="J31" s="5"/>
      <c r="K31" s="43">
        <v>40700</v>
      </c>
      <c r="L31" s="43">
        <v>42450</v>
      </c>
    </row>
    <row r="32" spans="1:13" x14ac:dyDescent="0.2">
      <c r="A32" s="2" t="s">
        <v>123</v>
      </c>
      <c r="B32" s="5"/>
      <c r="C32" s="5"/>
      <c r="D32" s="5"/>
      <c r="E32" s="5"/>
      <c r="F32" s="5"/>
      <c r="G32" s="7"/>
      <c r="H32" s="5"/>
      <c r="I32" s="5"/>
      <c r="J32" s="5"/>
      <c r="K32" s="43">
        <f>K31-K30</f>
        <v>3595</v>
      </c>
      <c r="L32" s="43">
        <f>L31-L30</f>
        <v>6700</v>
      </c>
    </row>
    <row r="33" spans="2:10" x14ac:dyDescent="0.2">
      <c r="B33" s="5"/>
      <c r="C33" s="5"/>
      <c r="D33" s="5"/>
      <c r="E33" s="5"/>
      <c r="F33" s="5"/>
      <c r="G33" s="1"/>
      <c r="H33" s="5"/>
      <c r="I33" s="5"/>
      <c r="J33" s="5"/>
    </row>
    <row r="34" spans="2:10" x14ac:dyDescent="0.2">
      <c r="B34" s="5"/>
      <c r="C34" s="5"/>
      <c r="D34" s="5"/>
      <c r="E34" s="5"/>
      <c r="F34" s="5"/>
      <c r="H34" s="5"/>
      <c r="I34" s="5"/>
      <c r="J34" s="5"/>
    </row>
    <row r="35" spans="2:10" x14ac:dyDescent="0.2">
      <c r="B35" s="5"/>
      <c r="C35" s="5"/>
      <c r="D35" s="5"/>
      <c r="E35" s="5"/>
      <c r="F35" s="5"/>
      <c r="H35" s="5"/>
      <c r="I35" s="5"/>
      <c r="J35" s="5"/>
    </row>
    <row r="36" spans="2:10" x14ac:dyDescent="0.2">
      <c r="B36" s="5"/>
      <c r="C36" s="5"/>
      <c r="D36" s="5"/>
      <c r="E36" s="5"/>
      <c r="F36" s="5"/>
      <c r="H36" s="5"/>
      <c r="I36" s="5"/>
      <c r="J36" s="5"/>
    </row>
    <row r="37" spans="2:10" x14ac:dyDescent="0.2">
      <c r="B37" s="5"/>
      <c r="C37" s="5"/>
      <c r="D37" s="5"/>
      <c r="E37" s="5"/>
      <c r="F37" s="5"/>
      <c r="H37" s="5"/>
      <c r="I37" s="5"/>
      <c r="J37" s="5"/>
    </row>
    <row r="38" spans="2:10" x14ac:dyDescent="0.2">
      <c r="B38" s="5"/>
      <c r="C38" s="5"/>
      <c r="D38" s="5"/>
      <c r="E38" s="5"/>
      <c r="F38" s="5"/>
      <c r="H38" s="5"/>
      <c r="I38" s="5"/>
      <c r="J38" s="5"/>
    </row>
  </sheetData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>
    <oddHeader>&amp;R&amp;A</oddHeader>
    <oddFooter>&amp;L&amp;D&amp;C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xSplit="1" ySplit="3" topLeftCell="D9" activePane="bottomRight" state="frozen"/>
      <selection pane="topRight" activeCell="B1" sqref="B1"/>
      <selection pane="bottomLeft" activeCell="A4" sqref="A4"/>
      <selection pane="bottomRight" activeCell="M21" sqref="M21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8" width="7.88671875" style="2" bestFit="1" customWidth="1"/>
    <col min="9" max="9" width="8.33203125" style="2" customWidth="1"/>
    <col min="10" max="10" width="7.5546875" style="2" bestFit="1" customWidth="1"/>
    <col min="11" max="12" width="8.44140625" style="2" customWidth="1"/>
    <col min="13" max="13" width="6.44140625" style="2" customWidth="1"/>
    <col min="14" max="14" width="4.21875" style="2" customWidth="1"/>
    <col min="15" max="15" width="17.21875" style="33" customWidth="1"/>
    <col min="16" max="16" width="11.5546875" style="33"/>
    <col min="17" max="16384" width="11.5546875" style="2"/>
  </cols>
  <sheetData>
    <row r="1" spans="1:16" ht="18" x14ac:dyDescent="0.25">
      <c r="A1" s="53" t="s">
        <v>155</v>
      </c>
    </row>
    <row r="3" spans="1:16" s="4" customFormat="1" ht="28.5" customHeight="1" x14ac:dyDescent="0.2">
      <c r="A3" s="35" t="s">
        <v>154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150</v>
      </c>
      <c r="L3" s="35" t="s">
        <v>151</v>
      </c>
      <c r="M3" s="32" t="s">
        <v>134</v>
      </c>
      <c r="O3" s="34"/>
      <c r="P3" s="34"/>
    </row>
    <row r="4" spans="1:16" x14ac:dyDescent="0.2">
      <c r="A4" s="50" t="s">
        <v>16</v>
      </c>
      <c r="B4" s="5">
        <v>1</v>
      </c>
      <c r="C4" s="5">
        <v>22</v>
      </c>
      <c r="D4" s="43"/>
      <c r="E4" s="5">
        <v>222</v>
      </c>
      <c r="F4" s="43">
        <v>100</v>
      </c>
      <c r="G4" s="25" t="s">
        <v>93</v>
      </c>
      <c r="H4" s="43">
        <v>67100</v>
      </c>
      <c r="I4" s="43">
        <v>68700</v>
      </c>
      <c r="J4" s="43">
        <f>H4-I4</f>
        <v>-1600</v>
      </c>
      <c r="K4" s="47">
        <v>2600</v>
      </c>
      <c r="L4" s="47">
        <f>K4-(K4*10/100)</f>
        <v>2340</v>
      </c>
      <c r="M4" s="57"/>
      <c r="O4" s="54"/>
    </row>
    <row r="5" spans="1:16" x14ac:dyDescent="0.2">
      <c r="A5" s="28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6000</v>
      </c>
      <c r="L5" s="47">
        <f>K5-(K5*10/100)</f>
        <v>5400</v>
      </c>
      <c r="M5" s="57"/>
    </row>
    <row r="6" spans="1:16" ht="25.5" x14ac:dyDescent="0.2">
      <c r="A6" s="50" t="s">
        <v>18</v>
      </c>
      <c r="B6" s="5">
        <v>7</v>
      </c>
      <c r="C6" s="5">
        <v>73</v>
      </c>
      <c r="D6" s="43">
        <v>36</v>
      </c>
      <c r="E6" s="5">
        <v>95</v>
      </c>
      <c r="F6" s="43">
        <v>35</v>
      </c>
      <c r="G6" s="30" t="s">
        <v>105</v>
      </c>
      <c r="H6" s="43">
        <v>42000</v>
      </c>
      <c r="I6" s="43">
        <v>49650</v>
      </c>
      <c r="J6" s="43">
        <f>H6-I6</f>
        <v>-7650</v>
      </c>
      <c r="K6" s="47">
        <v>3500</v>
      </c>
      <c r="L6" s="47">
        <f>K6-(K6*10/100)</f>
        <v>3150</v>
      </c>
      <c r="M6" s="57"/>
    </row>
    <row r="7" spans="1:16" x14ac:dyDescent="0.2">
      <c r="A7" s="64" t="s">
        <v>113</v>
      </c>
      <c r="B7" s="5"/>
      <c r="C7" s="5">
        <v>17</v>
      </c>
      <c r="D7" s="43">
        <v>20</v>
      </c>
      <c r="E7" s="5"/>
      <c r="F7" s="43"/>
      <c r="G7" s="30" t="s">
        <v>75</v>
      </c>
      <c r="H7" s="43"/>
      <c r="I7" s="43"/>
      <c r="J7" s="43"/>
      <c r="K7" s="47"/>
      <c r="L7" s="47"/>
      <c r="M7" s="57"/>
    </row>
    <row r="8" spans="1:16" x14ac:dyDescent="0.2">
      <c r="A8" s="28" t="s">
        <v>139</v>
      </c>
      <c r="B8" s="5"/>
      <c r="C8" s="5"/>
      <c r="D8" s="43"/>
      <c r="E8" s="5"/>
      <c r="F8" s="43"/>
      <c r="G8" s="30"/>
      <c r="H8" s="43"/>
      <c r="I8" s="43"/>
      <c r="J8" s="43"/>
      <c r="K8" s="47">
        <v>6000</v>
      </c>
      <c r="L8" s="47">
        <f>K8-(K8*10/100)</f>
        <v>5400</v>
      </c>
      <c r="M8" s="57"/>
    </row>
    <row r="9" spans="1:16" x14ac:dyDescent="0.2">
      <c r="A9" s="50" t="s">
        <v>20</v>
      </c>
      <c r="B9" s="5"/>
      <c r="C9" s="5">
        <v>44</v>
      </c>
      <c r="D9" s="43">
        <v>23</v>
      </c>
      <c r="E9" s="5"/>
      <c r="F9" s="43"/>
      <c r="G9" s="17" t="s">
        <v>56</v>
      </c>
      <c r="H9" s="43">
        <v>16565</v>
      </c>
      <c r="I9" s="43">
        <v>26084</v>
      </c>
      <c r="J9" s="43">
        <f>H9-I9</f>
        <v>-9519</v>
      </c>
      <c r="K9" s="47">
        <v>2300</v>
      </c>
      <c r="L9" s="47">
        <v>2300</v>
      </c>
      <c r="M9" s="57"/>
    </row>
    <row r="10" spans="1:16" x14ac:dyDescent="0.2">
      <c r="A10" s="8" t="s">
        <v>114</v>
      </c>
      <c r="B10" s="5"/>
      <c r="C10" s="5">
        <v>16</v>
      </c>
      <c r="D10" s="43">
        <v>15</v>
      </c>
      <c r="E10" s="5"/>
      <c r="F10" s="43"/>
      <c r="G10" s="18" t="s">
        <v>75</v>
      </c>
      <c r="H10" s="43"/>
      <c r="I10" s="43"/>
      <c r="J10" s="43"/>
      <c r="K10" s="47"/>
      <c r="L10" s="47"/>
      <c r="M10" s="57"/>
    </row>
    <row r="11" spans="1:16" x14ac:dyDescent="0.2">
      <c r="A11" s="51" t="s">
        <v>24</v>
      </c>
      <c r="B11" s="5"/>
      <c r="C11" s="5"/>
      <c r="D11" s="43"/>
      <c r="E11" s="5">
        <v>137</v>
      </c>
      <c r="F11" s="43">
        <v>15</v>
      </c>
      <c r="G11" s="18" t="s">
        <v>126</v>
      </c>
      <c r="H11" s="43">
        <v>19625</v>
      </c>
      <c r="I11" s="43">
        <v>23625</v>
      </c>
      <c r="J11" s="43">
        <f>H11-I11</f>
        <v>-4000</v>
      </c>
      <c r="K11" s="47">
        <v>1300</v>
      </c>
      <c r="L11" s="47">
        <f>K11-(K11*10/100)</f>
        <v>1170</v>
      </c>
      <c r="M11" s="57"/>
    </row>
    <row r="12" spans="1:16" x14ac:dyDescent="0.2">
      <c r="A12" s="7"/>
      <c r="B12" s="5"/>
      <c r="C12" s="5"/>
      <c r="D12" s="43"/>
      <c r="E12" s="5"/>
      <c r="F12" s="43"/>
      <c r="G12" s="18" t="s">
        <v>107</v>
      </c>
      <c r="H12" s="43"/>
      <c r="I12" s="43"/>
      <c r="J12" s="43"/>
      <c r="K12" s="47">
        <v>1000</v>
      </c>
      <c r="L12" s="47">
        <f>K12-(K12*10/100)</f>
        <v>900</v>
      </c>
      <c r="M12" s="57"/>
    </row>
    <row r="13" spans="1:16" x14ac:dyDescent="0.2">
      <c r="A13" s="50" t="s">
        <v>153</v>
      </c>
      <c r="B13" s="5">
        <v>7</v>
      </c>
      <c r="C13" s="5">
        <v>135</v>
      </c>
      <c r="D13" s="43">
        <v>40</v>
      </c>
      <c r="E13" s="5"/>
      <c r="F13" s="43"/>
      <c r="G13" s="25" t="s">
        <v>55</v>
      </c>
      <c r="H13" s="43"/>
      <c r="I13" s="43"/>
      <c r="J13" s="43"/>
      <c r="K13" s="47">
        <v>4700</v>
      </c>
      <c r="L13" s="47">
        <f>K13-(K13*10/100)</f>
        <v>4230</v>
      </c>
      <c r="M13" s="57"/>
    </row>
    <row r="14" spans="1:16" x14ac:dyDescent="0.2">
      <c r="A14" s="9" t="s">
        <v>115</v>
      </c>
      <c r="B14" s="5"/>
      <c r="C14" s="5">
        <v>34</v>
      </c>
      <c r="D14" s="43">
        <v>15</v>
      </c>
      <c r="E14" s="5"/>
      <c r="F14" s="43"/>
      <c r="G14" s="30" t="s">
        <v>75</v>
      </c>
      <c r="H14" s="43"/>
      <c r="I14" s="43"/>
      <c r="J14" s="43"/>
      <c r="K14" s="47"/>
      <c r="L14" s="47"/>
      <c r="M14" s="57"/>
    </row>
    <row r="15" spans="1:16" x14ac:dyDescent="0.2">
      <c r="A15" s="45" t="s">
        <v>33</v>
      </c>
      <c r="B15" s="5"/>
      <c r="C15" s="5">
        <v>19</v>
      </c>
      <c r="D15" s="43"/>
      <c r="E15" s="5"/>
      <c r="F15" s="43">
        <v>20</v>
      </c>
      <c r="G15" s="31" t="s">
        <v>77</v>
      </c>
      <c r="H15" s="43"/>
      <c r="I15" s="43"/>
      <c r="J15" s="43"/>
      <c r="K15" s="47"/>
      <c r="L15" s="47"/>
      <c r="M15" s="57"/>
    </row>
    <row r="16" spans="1:16" ht="12.75" customHeight="1" x14ac:dyDescent="0.2">
      <c r="A16" s="51" t="s">
        <v>62</v>
      </c>
      <c r="B16" s="5"/>
      <c r="C16" s="5"/>
      <c r="D16" s="43"/>
      <c r="E16" s="5"/>
      <c r="F16" s="43"/>
      <c r="G16" s="31" t="s">
        <v>78</v>
      </c>
      <c r="H16" s="43"/>
      <c r="I16" s="43"/>
      <c r="J16" s="43"/>
      <c r="K16" s="47">
        <v>200</v>
      </c>
      <c r="L16" s="47">
        <f>K16-(K16*10/100)</f>
        <v>180</v>
      </c>
      <c r="M16" s="57"/>
    </row>
    <row r="17" spans="1:13" x14ac:dyDescent="0.2">
      <c r="A17" s="10" t="s">
        <v>63</v>
      </c>
      <c r="B17" s="5"/>
      <c r="C17" s="5"/>
      <c r="D17" s="43"/>
      <c r="E17" s="5"/>
      <c r="F17" s="43"/>
      <c r="G17" s="18" t="s">
        <v>64</v>
      </c>
      <c r="H17" s="43"/>
      <c r="I17" s="43"/>
      <c r="J17" s="43"/>
      <c r="K17" s="47"/>
      <c r="L17" s="47"/>
      <c r="M17" s="57"/>
    </row>
    <row r="18" spans="1:13" x14ac:dyDescent="0.2">
      <c r="A18" s="45" t="s">
        <v>35</v>
      </c>
      <c r="B18" s="5"/>
      <c r="C18" s="5"/>
      <c r="D18" s="43"/>
      <c r="E18" s="5"/>
      <c r="F18" s="43"/>
      <c r="G18" s="25" t="s">
        <v>65</v>
      </c>
      <c r="H18" s="43"/>
      <c r="I18" s="43"/>
      <c r="J18" s="43"/>
      <c r="K18" s="47"/>
      <c r="L18" s="47"/>
      <c r="M18" s="57"/>
    </row>
    <row r="19" spans="1:13" x14ac:dyDescent="0.2">
      <c r="A19" s="10" t="s">
        <v>37</v>
      </c>
      <c r="B19" s="5"/>
      <c r="C19" s="5"/>
      <c r="D19" s="43"/>
      <c r="E19" s="5"/>
      <c r="F19" s="43">
        <v>20</v>
      </c>
      <c r="G19" s="18" t="s">
        <v>38</v>
      </c>
      <c r="H19" s="43"/>
      <c r="I19" s="43"/>
      <c r="J19" s="43"/>
      <c r="K19" s="47">
        <v>700</v>
      </c>
      <c r="L19" s="47">
        <f>K19-(K19*10/100)</f>
        <v>630</v>
      </c>
      <c r="M19" s="57"/>
    </row>
    <row r="20" spans="1:13" x14ac:dyDescent="0.2">
      <c r="A20" s="50" t="s">
        <v>39</v>
      </c>
      <c r="B20" s="5"/>
      <c r="C20" s="5"/>
      <c r="D20" s="43"/>
      <c r="E20" s="5">
        <v>362</v>
      </c>
      <c r="F20" s="43">
        <v>18</v>
      </c>
      <c r="G20" s="18" t="s">
        <v>40</v>
      </c>
      <c r="H20" s="43">
        <v>17648</v>
      </c>
      <c r="I20" s="43">
        <v>17648</v>
      </c>
      <c r="J20" s="43">
        <f>H20-I20</f>
        <v>0</v>
      </c>
      <c r="K20" s="47">
        <v>550</v>
      </c>
      <c r="L20" s="66"/>
      <c r="M20" s="57"/>
    </row>
    <row r="21" spans="1:13" x14ac:dyDescent="0.2">
      <c r="A21" s="52" t="s">
        <v>41</v>
      </c>
      <c r="B21" s="5"/>
      <c r="C21" s="5"/>
      <c r="D21" s="43"/>
      <c r="E21" s="5"/>
      <c r="F21" s="43"/>
      <c r="G21" s="18" t="s">
        <v>42</v>
      </c>
      <c r="H21" s="43"/>
      <c r="I21" s="43"/>
      <c r="J21" s="43"/>
      <c r="K21" s="47">
        <v>1000</v>
      </c>
      <c r="L21" s="47">
        <v>350</v>
      </c>
      <c r="M21" s="57" t="s">
        <v>170</v>
      </c>
    </row>
    <row r="22" spans="1:13" x14ac:dyDescent="0.2">
      <c r="A22" s="50" t="s">
        <v>84</v>
      </c>
      <c r="B22" s="5"/>
      <c r="C22" s="5"/>
      <c r="D22" s="43"/>
      <c r="E22" s="5"/>
      <c r="F22" s="43"/>
      <c r="G22" s="18" t="s">
        <v>85</v>
      </c>
      <c r="H22" s="43">
        <v>3210</v>
      </c>
      <c r="I22" s="43">
        <v>11590</v>
      </c>
      <c r="J22" s="43">
        <f>H22-I22</f>
        <v>-8380</v>
      </c>
      <c r="K22" s="47">
        <v>700</v>
      </c>
      <c r="L22" s="66">
        <v>0</v>
      </c>
      <c r="M22" s="57"/>
    </row>
    <row r="23" spans="1:13" x14ac:dyDescent="0.2">
      <c r="A23" s="51" t="s">
        <v>45</v>
      </c>
      <c r="B23" s="5"/>
      <c r="C23" s="5"/>
      <c r="D23" s="43"/>
      <c r="E23" s="5">
        <v>185</v>
      </c>
      <c r="F23" s="43">
        <v>65</v>
      </c>
      <c r="G23" s="17" t="s">
        <v>46</v>
      </c>
      <c r="H23" s="43"/>
      <c r="I23" s="43"/>
      <c r="J23" s="43"/>
      <c r="K23" s="47"/>
      <c r="L23" s="47"/>
      <c r="M23" s="57"/>
    </row>
    <row r="24" spans="1:13" x14ac:dyDescent="0.2">
      <c r="A24" s="45" t="s">
        <v>86</v>
      </c>
      <c r="B24" s="5"/>
      <c r="C24" s="5"/>
      <c r="D24" s="43"/>
      <c r="E24" s="5"/>
      <c r="F24" s="43">
        <v>30</v>
      </c>
      <c r="G24" s="18" t="s">
        <v>87</v>
      </c>
      <c r="H24" s="43"/>
      <c r="I24" s="43"/>
      <c r="J24" s="43"/>
      <c r="K24" s="47"/>
      <c r="L24" s="47"/>
      <c r="M24" s="57"/>
    </row>
    <row r="25" spans="1:13" x14ac:dyDescent="0.2">
      <c r="A25" s="52" t="s">
        <v>111</v>
      </c>
      <c r="B25" s="5"/>
      <c r="C25" s="5"/>
      <c r="D25" s="43"/>
      <c r="E25" s="5">
        <v>150</v>
      </c>
      <c r="F25" s="43">
        <v>12</v>
      </c>
      <c r="G25" s="18" t="s">
        <v>152</v>
      </c>
      <c r="H25" s="43">
        <v>27289.08</v>
      </c>
      <c r="I25" s="43">
        <v>36817.58</v>
      </c>
      <c r="J25" s="43">
        <f t="shared" ref="J25:J30" si="0">H25-I25</f>
        <v>-9528.5</v>
      </c>
      <c r="K25" s="47"/>
      <c r="L25" s="47">
        <v>0</v>
      </c>
      <c r="M25" s="57"/>
    </row>
    <row r="26" spans="1:13" x14ac:dyDescent="0.2">
      <c r="A26" s="50" t="s">
        <v>159</v>
      </c>
      <c r="B26" s="5">
        <v>1</v>
      </c>
      <c r="C26" s="5">
        <v>12</v>
      </c>
      <c r="D26" s="43"/>
      <c r="E26" s="5">
        <v>12</v>
      </c>
      <c r="F26" s="43"/>
      <c r="G26" s="18" t="s">
        <v>129</v>
      </c>
      <c r="H26" s="43">
        <v>4665</v>
      </c>
      <c r="I26" s="43">
        <v>7176</v>
      </c>
      <c r="J26" s="43">
        <f t="shared" si="0"/>
        <v>-2511</v>
      </c>
      <c r="K26" s="47">
        <v>1000</v>
      </c>
      <c r="L26" s="47">
        <f>K26-(K26*10/100)</f>
        <v>900</v>
      </c>
      <c r="M26" s="57"/>
    </row>
    <row r="27" spans="1:13" x14ac:dyDescent="0.2">
      <c r="A27" s="50" t="s">
        <v>149</v>
      </c>
      <c r="B27" s="5"/>
      <c r="C27" s="5"/>
      <c r="D27" s="43"/>
      <c r="E27" s="5"/>
      <c r="F27" s="43"/>
      <c r="G27" s="18" t="s">
        <v>7</v>
      </c>
      <c r="H27" s="43"/>
      <c r="I27" s="43">
        <v>1434</v>
      </c>
      <c r="J27" s="43">
        <f t="shared" si="0"/>
        <v>-1434</v>
      </c>
      <c r="K27" s="47">
        <v>400</v>
      </c>
      <c r="L27" s="47">
        <f>K27-(K27*10/100)</f>
        <v>360</v>
      </c>
      <c r="M27" s="57"/>
    </row>
    <row r="28" spans="1:13" x14ac:dyDescent="0.2">
      <c r="A28" s="50" t="s">
        <v>157</v>
      </c>
      <c r="B28" s="5"/>
      <c r="C28" s="5"/>
      <c r="D28" s="43"/>
      <c r="E28" s="5"/>
      <c r="F28" s="43"/>
      <c r="G28" s="18" t="s">
        <v>158</v>
      </c>
      <c r="H28" s="43"/>
      <c r="I28" s="43"/>
      <c r="J28" s="43">
        <f t="shared" si="0"/>
        <v>0</v>
      </c>
      <c r="K28" s="47">
        <v>0</v>
      </c>
      <c r="L28" s="47">
        <v>1100</v>
      </c>
      <c r="M28" s="57"/>
    </row>
    <row r="29" spans="1:13" x14ac:dyDescent="0.2">
      <c r="A29" s="50" t="s">
        <v>160</v>
      </c>
      <c r="B29" s="5"/>
      <c r="C29" s="5"/>
      <c r="D29" s="43"/>
      <c r="E29" s="5"/>
      <c r="F29" s="43"/>
      <c r="G29" s="18" t="s">
        <v>161</v>
      </c>
      <c r="H29" s="43"/>
      <c r="I29" s="43"/>
      <c r="J29" s="43">
        <f t="shared" si="0"/>
        <v>0</v>
      </c>
      <c r="K29" s="47">
        <v>0</v>
      </c>
      <c r="L29" s="47">
        <v>250</v>
      </c>
      <c r="M29" s="57"/>
    </row>
    <row r="30" spans="1:13" x14ac:dyDescent="0.2">
      <c r="A30" s="50" t="s">
        <v>162</v>
      </c>
      <c r="B30" s="5"/>
      <c r="C30" s="5"/>
      <c r="D30" s="43"/>
      <c r="E30" s="5"/>
      <c r="F30" s="43"/>
      <c r="G30" s="18" t="s">
        <v>163</v>
      </c>
      <c r="H30" s="43"/>
      <c r="I30" s="43"/>
      <c r="J30" s="43">
        <f t="shared" si="0"/>
        <v>0</v>
      </c>
      <c r="K30" s="47">
        <v>600</v>
      </c>
      <c r="L30" s="47">
        <v>600</v>
      </c>
      <c r="M30" s="57"/>
    </row>
    <row r="31" spans="1:13" x14ac:dyDescent="0.2">
      <c r="A31" s="50" t="s">
        <v>47</v>
      </c>
      <c r="B31" s="5"/>
      <c r="C31" s="5"/>
      <c r="D31" s="43"/>
      <c r="E31" s="5"/>
      <c r="F31" s="43"/>
      <c r="G31" s="18" t="s">
        <v>48</v>
      </c>
      <c r="H31" s="43"/>
      <c r="I31" s="43"/>
      <c r="J31" s="43"/>
      <c r="K31" s="47">
        <v>3800</v>
      </c>
      <c r="L31" s="47">
        <v>0</v>
      </c>
      <c r="M31" s="57"/>
    </row>
    <row r="32" spans="1:13" x14ac:dyDescent="0.2">
      <c r="A32" s="10" t="s">
        <v>140</v>
      </c>
      <c r="B32" s="5">
        <f>SUM(B4:B31)</f>
        <v>16</v>
      </c>
      <c r="C32" s="5">
        <f>SUM(C4:C31)</f>
        <v>372</v>
      </c>
      <c r="D32" s="5"/>
      <c r="E32" s="5">
        <f>SUM(E4:E31)</f>
        <v>1163</v>
      </c>
      <c r="F32" s="5"/>
      <c r="G32" s="7"/>
      <c r="H32" s="43">
        <f>SUM(H4:H31)</f>
        <v>198102.08000000002</v>
      </c>
      <c r="I32" s="43">
        <f>SUM(I4:I31)</f>
        <v>242724.58000000002</v>
      </c>
      <c r="J32" s="43">
        <f>H32-I32</f>
        <v>-44622.5</v>
      </c>
      <c r="K32" s="48">
        <f>SUM(K4:K31)</f>
        <v>36350</v>
      </c>
      <c r="L32" s="48">
        <f>SUM(L4:L31)</f>
        <v>29260</v>
      </c>
      <c r="M32" s="63"/>
    </row>
    <row r="33" spans="1:12" x14ac:dyDescent="0.2">
      <c r="A33" s="1" t="s">
        <v>141</v>
      </c>
      <c r="B33" s="5"/>
      <c r="C33" s="5"/>
      <c r="D33" s="5"/>
      <c r="E33" s="5"/>
      <c r="F33" s="5"/>
      <c r="G33" s="7"/>
      <c r="H33" s="5"/>
      <c r="I33" s="5"/>
      <c r="J33" s="5"/>
      <c r="K33" s="43">
        <v>42450</v>
      </c>
      <c r="L33" s="43">
        <v>41000</v>
      </c>
    </row>
    <row r="34" spans="1:12" x14ac:dyDescent="0.2">
      <c r="A34" s="2" t="s">
        <v>123</v>
      </c>
      <c r="B34" s="5"/>
      <c r="C34" s="5"/>
      <c r="D34" s="5"/>
      <c r="E34" s="5"/>
      <c r="F34" s="5"/>
      <c r="G34" s="7"/>
      <c r="H34" s="5"/>
      <c r="I34" s="5"/>
      <c r="J34" s="5"/>
      <c r="K34" s="43">
        <f>K33-K32</f>
        <v>6100</v>
      </c>
      <c r="L34" s="43">
        <f>L33-L32</f>
        <v>11740</v>
      </c>
    </row>
    <row r="35" spans="1:12" x14ac:dyDescent="0.2">
      <c r="B35" s="5"/>
      <c r="C35" s="5"/>
      <c r="D35" s="5"/>
      <c r="E35" s="5"/>
      <c r="F35" s="5"/>
      <c r="G35" s="1"/>
      <c r="H35" s="5"/>
      <c r="I35" s="5"/>
      <c r="J35" s="5"/>
    </row>
    <row r="36" spans="1:12" x14ac:dyDescent="0.2">
      <c r="B36" s="5"/>
      <c r="C36" s="5"/>
      <c r="D36" s="5"/>
      <c r="E36" s="5"/>
      <c r="F36" s="5"/>
      <c r="H36" s="5"/>
      <c r="I36" s="5"/>
      <c r="J36" s="5"/>
    </row>
    <row r="37" spans="1:12" x14ac:dyDescent="0.2">
      <c r="B37" s="5"/>
      <c r="C37" s="5"/>
      <c r="D37" s="5"/>
      <c r="E37" s="5"/>
      <c r="F37" s="5"/>
      <c r="H37" s="5"/>
      <c r="I37" s="5"/>
      <c r="J37" s="5"/>
    </row>
    <row r="38" spans="1:12" x14ac:dyDescent="0.2">
      <c r="B38" s="5"/>
      <c r="C38" s="5"/>
      <c r="D38" s="5"/>
      <c r="E38" s="5"/>
      <c r="F38" s="5"/>
      <c r="H38" s="5"/>
      <c r="I38" s="5"/>
      <c r="J38" s="5"/>
    </row>
    <row r="39" spans="1:12" x14ac:dyDescent="0.2">
      <c r="B39" s="5"/>
      <c r="C39" s="5"/>
      <c r="D39" s="5"/>
      <c r="E39" s="5"/>
      <c r="F39" s="5"/>
      <c r="H39" s="5"/>
      <c r="I39" s="5"/>
      <c r="J39" s="5"/>
    </row>
    <row r="40" spans="1:12" x14ac:dyDescent="0.2">
      <c r="B40" s="5"/>
      <c r="C40" s="5"/>
      <c r="D40" s="5"/>
      <c r="E40" s="5"/>
      <c r="F40" s="5"/>
      <c r="H40" s="5"/>
      <c r="I40" s="5"/>
      <c r="J40" s="5"/>
    </row>
  </sheetData>
  <phoneticPr fontId="0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&amp;R&amp;A</oddHeader>
    <oddFooter>&amp;L&amp;D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B10" workbookViewId="0">
      <selection activeCell="H27" sqref="H27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8" width="7.88671875" style="2" bestFit="1" customWidth="1"/>
    <col min="9" max="9" width="8.33203125" style="2" customWidth="1"/>
    <col min="10" max="10" width="7.5546875" style="2" bestFit="1" customWidth="1"/>
    <col min="11" max="12" width="8.44140625" style="2" customWidth="1"/>
    <col min="13" max="13" width="6.44140625" style="2" customWidth="1"/>
    <col min="14" max="14" width="4.21875" style="2" customWidth="1"/>
    <col min="15" max="15" width="17.21875" style="33" customWidth="1"/>
    <col min="16" max="16" width="11.5546875" style="33"/>
    <col min="17" max="16384" width="11.5546875" style="2"/>
  </cols>
  <sheetData>
    <row r="1" spans="1:16" ht="18" x14ac:dyDescent="0.25">
      <c r="A1" s="53" t="s">
        <v>155</v>
      </c>
    </row>
    <row r="3" spans="1:16" s="4" customFormat="1" ht="28.5" customHeight="1" x14ac:dyDescent="0.2">
      <c r="A3" s="35" t="s">
        <v>154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150</v>
      </c>
      <c r="L3" s="35" t="s">
        <v>151</v>
      </c>
      <c r="M3" s="32" t="s">
        <v>134</v>
      </c>
      <c r="O3" s="34"/>
      <c r="P3" s="34"/>
    </row>
    <row r="4" spans="1:16" x14ac:dyDescent="0.2">
      <c r="A4" s="50" t="s">
        <v>16</v>
      </c>
      <c r="B4" s="5">
        <v>1</v>
      </c>
      <c r="C4" s="5">
        <v>22</v>
      </c>
      <c r="D4" s="43"/>
      <c r="E4" s="5">
        <v>222</v>
      </c>
      <c r="F4" s="43">
        <v>100</v>
      </c>
      <c r="G4" s="25" t="s">
        <v>93</v>
      </c>
      <c r="H4" s="43">
        <v>67100</v>
      </c>
      <c r="I4" s="43">
        <v>68700</v>
      </c>
      <c r="J4" s="43">
        <f>H4-I4</f>
        <v>-1600</v>
      </c>
      <c r="K4" s="47">
        <v>2600</v>
      </c>
      <c r="L4" s="47"/>
      <c r="M4" s="57"/>
      <c r="O4" s="54"/>
    </row>
    <row r="5" spans="1:16" x14ac:dyDescent="0.2">
      <c r="A5" s="28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6000</v>
      </c>
      <c r="L5" s="47"/>
      <c r="M5" s="57"/>
    </row>
    <row r="6" spans="1:16" ht="25.5" x14ac:dyDescent="0.2">
      <c r="A6" s="50" t="s">
        <v>18</v>
      </c>
      <c r="B6" s="5">
        <v>7</v>
      </c>
      <c r="C6" s="5">
        <v>73</v>
      </c>
      <c r="D6" s="43">
        <v>36</v>
      </c>
      <c r="E6" s="5">
        <v>95</v>
      </c>
      <c r="F6" s="43">
        <v>35</v>
      </c>
      <c r="G6" s="30" t="s">
        <v>105</v>
      </c>
      <c r="H6" s="43">
        <v>42000</v>
      </c>
      <c r="I6" s="43">
        <v>49650</v>
      </c>
      <c r="J6" s="43">
        <f>H6-I6</f>
        <v>-7650</v>
      </c>
      <c r="K6" s="47">
        <v>3500</v>
      </c>
      <c r="L6" s="47"/>
      <c r="M6" s="57"/>
    </row>
    <row r="7" spans="1:16" x14ac:dyDescent="0.2">
      <c r="A7" s="64" t="s">
        <v>113</v>
      </c>
      <c r="B7" s="5"/>
      <c r="C7" s="5">
        <v>17</v>
      </c>
      <c r="D7" s="43">
        <v>20</v>
      </c>
      <c r="E7" s="5"/>
      <c r="F7" s="43"/>
      <c r="G7" s="30" t="s">
        <v>75</v>
      </c>
      <c r="H7" s="43"/>
      <c r="I7" s="43"/>
      <c r="J7" s="43"/>
      <c r="K7" s="47"/>
      <c r="L7" s="47"/>
      <c r="M7" s="57"/>
    </row>
    <row r="8" spans="1:16" x14ac:dyDescent="0.2">
      <c r="A8" s="28" t="s">
        <v>139</v>
      </c>
      <c r="B8" s="5"/>
      <c r="C8" s="5"/>
      <c r="D8" s="43"/>
      <c r="E8" s="5"/>
      <c r="F8" s="43"/>
      <c r="G8" s="30"/>
      <c r="H8" s="43"/>
      <c r="I8" s="43"/>
      <c r="J8" s="43"/>
      <c r="K8" s="47">
        <v>6000</v>
      </c>
      <c r="L8" s="47"/>
      <c r="M8" s="57"/>
    </row>
    <row r="9" spans="1:16" x14ac:dyDescent="0.2">
      <c r="A9" s="50" t="s">
        <v>20</v>
      </c>
      <c r="B9" s="5"/>
      <c r="C9" s="5">
        <v>44</v>
      </c>
      <c r="D9" s="43">
        <v>23</v>
      </c>
      <c r="E9" s="5"/>
      <c r="F9" s="43"/>
      <c r="G9" s="17" t="s">
        <v>56</v>
      </c>
      <c r="H9" s="43">
        <v>16565</v>
      </c>
      <c r="I9" s="43">
        <v>26084</v>
      </c>
      <c r="J9" s="43">
        <f>H9-I9</f>
        <v>-9519</v>
      </c>
      <c r="K9" s="47">
        <v>2300</v>
      </c>
      <c r="L9" s="47"/>
      <c r="M9" s="57"/>
    </row>
    <row r="10" spans="1:16" x14ac:dyDescent="0.2">
      <c r="A10" s="8" t="s">
        <v>114</v>
      </c>
      <c r="B10" s="5"/>
      <c r="C10" s="5">
        <v>16</v>
      </c>
      <c r="D10" s="43">
        <v>15</v>
      </c>
      <c r="E10" s="5"/>
      <c r="F10" s="43"/>
      <c r="G10" s="18" t="s">
        <v>75</v>
      </c>
      <c r="H10" s="43"/>
      <c r="I10" s="43"/>
      <c r="J10" s="43"/>
      <c r="K10" s="47"/>
      <c r="L10" s="47"/>
      <c r="M10" s="57"/>
    </row>
    <row r="11" spans="1:16" x14ac:dyDescent="0.2">
      <c r="A11" s="51" t="s">
        <v>24</v>
      </c>
      <c r="B11" s="5"/>
      <c r="C11" s="5"/>
      <c r="D11" s="43"/>
      <c r="E11" s="5">
        <v>137</v>
      </c>
      <c r="F11" s="43">
        <v>15</v>
      </c>
      <c r="G11" s="18" t="s">
        <v>126</v>
      </c>
      <c r="H11" s="43">
        <v>19625</v>
      </c>
      <c r="I11" s="43">
        <v>23625</v>
      </c>
      <c r="J11" s="43">
        <f>H11-I11</f>
        <v>-4000</v>
      </c>
      <c r="K11" s="47">
        <v>1300</v>
      </c>
      <c r="L11" s="47"/>
      <c r="M11" s="57"/>
    </row>
    <row r="12" spans="1:16" x14ac:dyDescent="0.2">
      <c r="A12" s="10"/>
      <c r="B12" s="5"/>
      <c r="C12" s="5"/>
      <c r="D12" s="43"/>
      <c r="E12" s="5"/>
      <c r="F12" s="43"/>
      <c r="G12" s="18" t="s">
        <v>96</v>
      </c>
      <c r="H12" s="43"/>
      <c r="I12" s="43"/>
      <c r="J12" s="43"/>
      <c r="K12" s="47"/>
      <c r="L12" s="47"/>
      <c r="M12" s="57"/>
    </row>
    <row r="13" spans="1:16" x14ac:dyDescent="0.2">
      <c r="A13" s="7"/>
      <c r="B13" s="5"/>
      <c r="C13" s="5"/>
      <c r="D13" s="43"/>
      <c r="E13" s="5"/>
      <c r="F13" s="43"/>
      <c r="G13" s="18" t="s">
        <v>107</v>
      </c>
      <c r="H13" s="43"/>
      <c r="I13" s="43"/>
      <c r="J13" s="43"/>
      <c r="K13" s="47">
        <v>1000</v>
      </c>
      <c r="L13" s="47"/>
      <c r="M13" s="57"/>
    </row>
    <row r="14" spans="1:16" x14ac:dyDescent="0.2">
      <c r="A14" s="50" t="s">
        <v>153</v>
      </c>
      <c r="B14" s="5">
        <v>7</v>
      </c>
      <c r="C14" s="5">
        <v>135</v>
      </c>
      <c r="D14" s="43">
        <v>40</v>
      </c>
      <c r="E14" s="5"/>
      <c r="F14" s="43"/>
      <c r="G14" s="25" t="s">
        <v>55</v>
      </c>
      <c r="H14" s="43"/>
      <c r="I14" s="43"/>
      <c r="J14" s="43"/>
      <c r="K14" s="47">
        <v>4700</v>
      </c>
      <c r="L14" s="47"/>
      <c r="M14" s="57"/>
    </row>
    <row r="15" spans="1:16" x14ac:dyDescent="0.2">
      <c r="A15" s="9" t="s">
        <v>115</v>
      </c>
      <c r="B15" s="5"/>
      <c r="C15" s="5">
        <v>34</v>
      </c>
      <c r="D15" s="43">
        <v>15</v>
      </c>
      <c r="E15" s="5"/>
      <c r="F15" s="43"/>
      <c r="G15" s="30" t="s">
        <v>75</v>
      </c>
      <c r="H15" s="43"/>
      <c r="I15" s="43"/>
      <c r="J15" s="43"/>
      <c r="K15" s="47"/>
      <c r="L15" s="47"/>
      <c r="M15" s="57"/>
    </row>
    <row r="16" spans="1:16" x14ac:dyDescent="0.2">
      <c r="A16" s="52" t="s">
        <v>33</v>
      </c>
      <c r="B16" s="5"/>
      <c r="C16" s="5">
        <v>19</v>
      </c>
      <c r="D16" s="43"/>
      <c r="E16" s="5"/>
      <c r="F16" s="43">
        <v>20</v>
      </c>
      <c r="G16" s="31" t="s">
        <v>77</v>
      </c>
      <c r="H16" s="43"/>
      <c r="I16" s="43"/>
      <c r="J16" s="43"/>
      <c r="K16" s="47"/>
      <c r="L16" s="47"/>
      <c r="M16" s="57"/>
    </row>
    <row r="17" spans="1:13" ht="12.75" customHeight="1" x14ac:dyDescent="0.2">
      <c r="A17" s="10" t="s">
        <v>62</v>
      </c>
      <c r="B17" s="5"/>
      <c r="C17" s="5"/>
      <c r="D17" s="43"/>
      <c r="E17" s="5"/>
      <c r="F17" s="43"/>
      <c r="G17" s="31" t="s">
        <v>78</v>
      </c>
      <c r="H17" s="43"/>
      <c r="I17" s="43"/>
      <c r="J17" s="43"/>
      <c r="K17" s="47">
        <v>200</v>
      </c>
      <c r="L17" s="47"/>
      <c r="M17" s="57" t="s">
        <v>109</v>
      </c>
    </row>
    <row r="18" spans="1:13" x14ac:dyDescent="0.2">
      <c r="A18" s="10" t="s">
        <v>63</v>
      </c>
      <c r="B18" s="5"/>
      <c r="C18" s="5"/>
      <c r="D18" s="43"/>
      <c r="E18" s="5"/>
      <c r="F18" s="43"/>
      <c r="G18" s="18" t="s">
        <v>64</v>
      </c>
      <c r="H18" s="43"/>
      <c r="I18" s="43"/>
      <c r="J18" s="43"/>
      <c r="K18" s="47"/>
      <c r="L18" s="47"/>
      <c r="M18" s="57" t="s">
        <v>109</v>
      </c>
    </row>
    <row r="19" spans="1:13" x14ac:dyDescent="0.2">
      <c r="A19" s="45" t="s">
        <v>35</v>
      </c>
      <c r="B19" s="5"/>
      <c r="C19" s="5"/>
      <c r="D19" s="43"/>
      <c r="E19" s="5"/>
      <c r="F19" s="43"/>
      <c r="G19" s="25" t="s">
        <v>65</v>
      </c>
      <c r="H19" s="43"/>
      <c r="I19" s="43"/>
      <c r="J19" s="43"/>
      <c r="K19" s="47"/>
      <c r="L19" s="47"/>
      <c r="M19" s="57" t="s">
        <v>109</v>
      </c>
    </row>
    <row r="20" spans="1:13" x14ac:dyDescent="0.2">
      <c r="A20" s="10" t="s">
        <v>37</v>
      </c>
      <c r="B20" s="5"/>
      <c r="C20" s="5"/>
      <c r="D20" s="43"/>
      <c r="E20" s="5"/>
      <c r="F20" s="43">
        <v>20</v>
      </c>
      <c r="G20" s="18" t="s">
        <v>38</v>
      </c>
      <c r="H20" s="43"/>
      <c r="I20" s="43"/>
      <c r="J20" s="43"/>
      <c r="K20" s="47">
        <v>700</v>
      </c>
      <c r="L20" s="47"/>
      <c r="M20" s="57" t="s">
        <v>147</v>
      </c>
    </row>
    <row r="21" spans="1:13" x14ac:dyDescent="0.2">
      <c r="A21" s="50" t="s">
        <v>39</v>
      </c>
      <c r="B21" s="5"/>
      <c r="C21" s="5"/>
      <c r="D21" s="43"/>
      <c r="E21" s="5">
        <v>362</v>
      </c>
      <c r="F21" s="43">
        <v>18</v>
      </c>
      <c r="G21" s="18" t="s">
        <v>40</v>
      </c>
      <c r="H21" s="43">
        <v>17648</v>
      </c>
      <c r="I21" s="43">
        <v>17648</v>
      </c>
      <c r="J21" s="43">
        <f>H21-I21</f>
        <v>0</v>
      </c>
      <c r="K21" s="47">
        <v>550</v>
      </c>
      <c r="L21" s="47"/>
      <c r="M21" s="57" t="s">
        <v>147</v>
      </c>
    </row>
    <row r="22" spans="1:13" x14ac:dyDescent="0.2">
      <c r="A22" s="52" t="s">
        <v>41</v>
      </c>
      <c r="B22" s="5"/>
      <c r="C22" s="5"/>
      <c r="D22" s="43"/>
      <c r="E22" s="5"/>
      <c r="F22" s="43"/>
      <c r="G22" s="18" t="s">
        <v>42</v>
      </c>
      <c r="H22" s="43"/>
      <c r="I22" s="43"/>
      <c r="J22" s="43"/>
      <c r="K22" s="47">
        <v>1000</v>
      </c>
      <c r="L22" s="47"/>
      <c r="M22" s="57" t="s">
        <v>147</v>
      </c>
    </row>
    <row r="23" spans="1:13" x14ac:dyDescent="0.2">
      <c r="A23" s="50" t="s">
        <v>84</v>
      </c>
      <c r="B23" s="5"/>
      <c r="C23" s="5"/>
      <c r="D23" s="43"/>
      <c r="E23" s="5"/>
      <c r="F23" s="43"/>
      <c r="G23" s="18" t="s">
        <v>85</v>
      </c>
      <c r="H23" s="43">
        <v>3210</v>
      </c>
      <c r="I23" s="43">
        <v>11590</v>
      </c>
      <c r="J23" s="43">
        <f>H23-I23</f>
        <v>-8380</v>
      </c>
      <c r="K23" s="47">
        <v>700</v>
      </c>
      <c r="L23" s="47"/>
      <c r="M23" s="57" t="s">
        <v>147</v>
      </c>
    </row>
    <row r="24" spans="1:13" x14ac:dyDescent="0.2">
      <c r="A24" s="51" t="s">
        <v>45</v>
      </c>
      <c r="B24" s="5"/>
      <c r="C24" s="5"/>
      <c r="D24" s="43"/>
      <c r="E24" s="5">
        <v>185</v>
      </c>
      <c r="F24" s="43">
        <v>65</v>
      </c>
      <c r="G24" s="17" t="s">
        <v>46</v>
      </c>
      <c r="H24" s="43"/>
      <c r="I24" s="43"/>
      <c r="J24" s="43"/>
      <c r="K24" s="47"/>
      <c r="L24" s="47"/>
      <c r="M24" s="57" t="s">
        <v>147</v>
      </c>
    </row>
    <row r="25" spans="1:13" x14ac:dyDescent="0.2">
      <c r="A25" s="45" t="s">
        <v>86</v>
      </c>
      <c r="B25" s="5"/>
      <c r="C25" s="5"/>
      <c r="D25" s="43"/>
      <c r="E25" s="5"/>
      <c r="F25" s="43">
        <v>30</v>
      </c>
      <c r="G25" s="18" t="s">
        <v>87</v>
      </c>
      <c r="H25" s="43"/>
      <c r="I25" s="43"/>
      <c r="J25" s="43"/>
      <c r="K25" s="47"/>
      <c r="L25" s="47"/>
      <c r="M25" s="57" t="s">
        <v>109</v>
      </c>
    </row>
    <row r="26" spans="1:13" x14ac:dyDescent="0.2">
      <c r="A26" s="52" t="s">
        <v>111</v>
      </c>
      <c r="B26" s="5"/>
      <c r="C26" s="5"/>
      <c r="D26" s="43"/>
      <c r="E26" s="5">
        <v>150</v>
      </c>
      <c r="F26" s="43">
        <v>12</v>
      </c>
      <c r="G26" s="18" t="s">
        <v>152</v>
      </c>
      <c r="H26" s="43">
        <v>27289.08</v>
      </c>
      <c r="I26" s="43">
        <v>36817.58</v>
      </c>
      <c r="J26" s="43">
        <f>H26-I26</f>
        <v>-9528.5</v>
      </c>
      <c r="K26" s="47"/>
      <c r="L26" s="47"/>
      <c r="M26" s="57" t="s">
        <v>148</v>
      </c>
    </row>
    <row r="27" spans="1:13" x14ac:dyDescent="0.2">
      <c r="A27" s="50" t="s">
        <v>128</v>
      </c>
      <c r="B27" s="5">
        <v>1</v>
      </c>
      <c r="C27" s="5">
        <v>12</v>
      </c>
      <c r="D27" s="43"/>
      <c r="E27" s="5">
        <v>12</v>
      </c>
      <c r="F27" s="43"/>
      <c r="G27" s="18" t="s">
        <v>129</v>
      </c>
      <c r="H27" s="43">
        <v>4665</v>
      </c>
      <c r="I27" s="43">
        <v>7176</v>
      </c>
      <c r="J27" s="43">
        <f>H27-I27</f>
        <v>-2511</v>
      </c>
      <c r="K27" s="47">
        <v>1000</v>
      </c>
      <c r="L27" s="47"/>
      <c r="M27" s="57"/>
    </row>
    <row r="28" spans="1:13" x14ac:dyDescent="0.2">
      <c r="A28" s="50" t="s">
        <v>149</v>
      </c>
      <c r="B28" s="5"/>
      <c r="C28" s="5"/>
      <c r="D28" s="43"/>
      <c r="E28" s="5"/>
      <c r="F28" s="43"/>
      <c r="G28" s="18" t="s">
        <v>7</v>
      </c>
      <c r="H28" s="43"/>
      <c r="I28" s="43">
        <v>1434</v>
      </c>
      <c r="J28" s="43">
        <f>H28-I28</f>
        <v>-1434</v>
      </c>
      <c r="K28" s="47">
        <v>400</v>
      </c>
      <c r="L28" s="47"/>
      <c r="M28" s="57"/>
    </row>
    <row r="29" spans="1:13" x14ac:dyDescent="0.2">
      <c r="A29" s="50" t="s">
        <v>47</v>
      </c>
      <c r="B29" s="5"/>
      <c r="C29" s="5"/>
      <c r="D29" s="43"/>
      <c r="E29" s="5"/>
      <c r="F29" s="43"/>
      <c r="G29" s="18" t="s">
        <v>48</v>
      </c>
      <c r="H29" s="43"/>
      <c r="I29" s="43"/>
      <c r="J29" s="43">
        <f>H29-I29</f>
        <v>0</v>
      </c>
      <c r="K29" s="47">
        <v>3800</v>
      </c>
      <c r="L29" s="47">
        <v>3800</v>
      </c>
      <c r="M29" s="57"/>
    </row>
    <row r="30" spans="1:13" x14ac:dyDescent="0.2">
      <c r="A30" s="10" t="s">
        <v>140</v>
      </c>
      <c r="B30" s="5">
        <f>SUM(B4:B29)</f>
        <v>16</v>
      </c>
      <c r="C30" s="5">
        <f>SUM(C4:C29)</f>
        <v>372</v>
      </c>
      <c r="D30" s="5"/>
      <c r="E30" s="5">
        <f>SUM(E4:E29)</f>
        <v>1163</v>
      </c>
      <c r="F30" s="5"/>
      <c r="G30" s="7"/>
      <c r="H30" s="43">
        <f>SUM(H4:H29)</f>
        <v>198102.08000000002</v>
      </c>
      <c r="I30" s="43">
        <f>SUM(I4:I29)</f>
        <v>242724.58000000002</v>
      </c>
      <c r="J30" s="43">
        <f>SUM(J4:J29)</f>
        <v>-44622.5</v>
      </c>
      <c r="K30" s="48">
        <f>SUM(K4:K29)</f>
        <v>35750</v>
      </c>
      <c r="L30" s="48">
        <f>SUM(L4:L29)</f>
        <v>3800</v>
      </c>
      <c r="M30" s="63"/>
    </row>
    <row r="31" spans="1:13" x14ac:dyDescent="0.2">
      <c r="A31" s="1" t="s">
        <v>141</v>
      </c>
      <c r="B31" s="5"/>
      <c r="C31" s="5"/>
      <c r="D31" s="5"/>
      <c r="E31" s="5"/>
      <c r="F31" s="5"/>
      <c r="G31" s="7"/>
      <c r="H31" s="5"/>
      <c r="I31" s="5"/>
      <c r="J31" s="5"/>
      <c r="K31" s="43">
        <v>42450</v>
      </c>
      <c r="L31" s="43">
        <v>41000</v>
      </c>
    </row>
    <row r="32" spans="1:13" x14ac:dyDescent="0.2">
      <c r="A32" s="2" t="s">
        <v>123</v>
      </c>
      <c r="B32" s="5"/>
      <c r="C32" s="5"/>
      <c r="D32" s="5"/>
      <c r="E32" s="5"/>
      <c r="F32" s="5"/>
      <c r="G32" s="7"/>
      <c r="H32" s="5"/>
      <c r="I32" s="5"/>
      <c r="J32" s="5"/>
      <c r="K32" s="43">
        <f>K31-K30</f>
        <v>6700</v>
      </c>
      <c r="L32" s="43">
        <f>L31-L30</f>
        <v>37200</v>
      </c>
    </row>
    <row r="33" spans="2:10" x14ac:dyDescent="0.2">
      <c r="B33" s="5"/>
      <c r="C33" s="5"/>
      <c r="D33" s="5"/>
      <c r="E33" s="5"/>
      <c r="F33" s="5"/>
      <c r="G33" s="1"/>
      <c r="H33" s="5"/>
      <c r="I33" s="5"/>
      <c r="J33" s="5"/>
    </row>
    <row r="34" spans="2:10" x14ac:dyDescent="0.2">
      <c r="B34" s="5"/>
      <c r="C34" s="5"/>
      <c r="D34" s="5"/>
      <c r="E34" s="5"/>
      <c r="F34" s="5"/>
      <c r="H34" s="5"/>
      <c r="I34" s="5"/>
      <c r="J34" s="5"/>
    </row>
    <row r="35" spans="2:10" x14ac:dyDescent="0.2">
      <c r="B35" s="5"/>
      <c r="C35" s="5"/>
      <c r="D35" s="5"/>
      <c r="E35" s="5"/>
      <c r="F35" s="5"/>
      <c r="H35" s="5"/>
      <c r="I35" s="5"/>
      <c r="J35" s="5"/>
    </row>
    <row r="36" spans="2:10" x14ac:dyDescent="0.2">
      <c r="B36" s="5"/>
      <c r="C36" s="5"/>
      <c r="D36" s="5"/>
      <c r="E36" s="5"/>
      <c r="F36" s="5"/>
      <c r="H36" s="5"/>
      <c r="I36" s="5"/>
      <c r="J36" s="5"/>
    </row>
    <row r="37" spans="2:10" x14ac:dyDescent="0.2">
      <c r="B37" s="5"/>
      <c r="C37" s="5"/>
      <c r="D37" s="5"/>
      <c r="E37" s="5"/>
      <c r="F37" s="5"/>
      <c r="H37" s="5"/>
      <c r="I37" s="5"/>
      <c r="J37" s="5"/>
    </row>
    <row r="38" spans="2:10" x14ac:dyDescent="0.2">
      <c r="B38" s="5"/>
      <c r="C38" s="5"/>
      <c r="D38" s="5"/>
      <c r="E38" s="5"/>
      <c r="F38" s="5"/>
      <c r="H38" s="5"/>
      <c r="I38" s="5"/>
      <c r="J38" s="5"/>
    </row>
  </sheetData>
  <phoneticPr fontId="0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&amp;R&amp;A</oddHeader>
    <oddFooter>&amp;L&amp;D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xSplit="1" ySplit="3" topLeftCell="C19" activePane="bottomRight" state="frozen"/>
      <selection pane="topRight" activeCell="B1" sqref="B1"/>
      <selection pane="bottomLeft" activeCell="A4" sqref="A4"/>
      <selection pane="bottomRight" activeCell="H41" sqref="H41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bestFit="1" customWidth="1"/>
    <col min="7" max="7" width="15.88671875" style="2" customWidth="1"/>
    <col min="8" max="8" width="7.88671875" style="2" bestFit="1" customWidth="1"/>
    <col min="9" max="9" width="8.33203125" style="2" customWidth="1"/>
    <col min="10" max="10" width="7.5546875" style="2" bestFit="1" customWidth="1"/>
    <col min="11" max="12" width="8.44140625" style="2" customWidth="1"/>
    <col min="13" max="13" width="11.88671875" style="65" customWidth="1"/>
    <col min="14" max="14" width="4.21875" style="2" customWidth="1"/>
    <col min="15" max="15" width="17.21875" style="33" customWidth="1"/>
    <col min="16" max="16" width="11.5546875" style="33"/>
    <col min="17" max="16384" width="11.5546875" style="2"/>
  </cols>
  <sheetData>
    <row r="1" spans="1:16" ht="18" x14ac:dyDescent="0.25">
      <c r="A1" s="53" t="s">
        <v>171</v>
      </c>
    </row>
    <row r="3" spans="1:16" s="4" customFormat="1" ht="28.5" customHeight="1" x14ac:dyDescent="0.2">
      <c r="A3" s="35" t="s">
        <v>174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151</v>
      </c>
      <c r="L3" s="35" t="s">
        <v>156</v>
      </c>
      <c r="M3" s="68" t="s">
        <v>134</v>
      </c>
      <c r="O3" s="34"/>
      <c r="P3" s="34"/>
    </row>
    <row r="4" spans="1:16" x14ac:dyDescent="0.2">
      <c r="A4" s="50" t="s">
        <v>16</v>
      </c>
      <c r="B4" s="5">
        <v>1</v>
      </c>
      <c r="C4" s="5">
        <v>23</v>
      </c>
      <c r="D4" s="43"/>
      <c r="E4" s="5">
        <v>218</v>
      </c>
      <c r="F4" s="43">
        <v>100</v>
      </c>
      <c r="G4" s="70" t="s">
        <v>79</v>
      </c>
      <c r="H4" s="43">
        <v>65500</v>
      </c>
      <c r="I4" s="43">
        <v>71100</v>
      </c>
      <c r="J4" s="43">
        <f>H4-I4</f>
        <v>-5600</v>
      </c>
      <c r="K4" s="47">
        <v>2340</v>
      </c>
      <c r="L4" s="47">
        <f>K4-(K4*10/100)</f>
        <v>2106</v>
      </c>
      <c r="M4" s="67" t="s">
        <v>169</v>
      </c>
      <c r="O4" s="54"/>
    </row>
    <row r="5" spans="1:16" x14ac:dyDescent="0.2">
      <c r="A5" s="28" t="s">
        <v>54</v>
      </c>
      <c r="B5" s="5"/>
      <c r="C5" s="5"/>
      <c r="D5" s="43"/>
      <c r="E5" s="5"/>
      <c r="F5" s="43"/>
      <c r="G5" s="70"/>
      <c r="H5" s="43"/>
      <c r="I5" s="43"/>
      <c r="J5" s="43"/>
      <c r="K5" s="47">
        <v>5400</v>
      </c>
      <c r="L5" s="47">
        <v>5400</v>
      </c>
      <c r="M5" s="67"/>
    </row>
    <row r="6" spans="1:16" ht="38.25" x14ac:dyDescent="0.2">
      <c r="A6" s="50" t="s">
        <v>18</v>
      </c>
      <c r="B6" s="5">
        <v>8</v>
      </c>
      <c r="C6" s="5">
        <v>77</v>
      </c>
      <c r="D6" s="43">
        <v>35</v>
      </c>
      <c r="E6" s="5">
        <v>94</v>
      </c>
      <c r="F6" s="43">
        <v>35</v>
      </c>
      <c r="G6" s="71" t="s">
        <v>105</v>
      </c>
      <c r="H6" s="43">
        <v>38500</v>
      </c>
      <c r="I6" s="43">
        <v>49830</v>
      </c>
      <c r="J6" s="43">
        <f>H6-I6</f>
        <v>-11330</v>
      </c>
      <c r="K6" s="47">
        <v>3150</v>
      </c>
      <c r="L6" s="47">
        <f>K6-(K6*10/100)</f>
        <v>2835</v>
      </c>
      <c r="M6" s="67" t="s">
        <v>175</v>
      </c>
    </row>
    <row r="7" spans="1:16" x14ac:dyDescent="0.2">
      <c r="A7" s="64" t="s">
        <v>113</v>
      </c>
      <c r="B7" s="5"/>
      <c r="C7" s="5">
        <v>53</v>
      </c>
      <c r="D7" s="43">
        <v>20</v>
      </c>
      <c r="E7" s="5"/>
      <c r="F7" s="43"/>
      <c r="G7" s="71" t="s">
        <v>75</v>
      </c>
      <c r="H7" s="43"/>
      <c r="I7" s="43"/>
      <c r="J7" s="43"/>
      <c r="K7" s="47"/>
      <c r="L7" s="47"/>
      <c r="M7" s="72"/>
    </row>
    <row r="8" spans="1:16" x14ac:dyDescent="0.2">
      <c r="A8" s="28" t="s">
        <v>139</v>
      </c>
      <c r="B8" s="5"/>
      <c r="C8" s="5"/>
      <c r="D8" s="43"/>
      <c r="E8" s="5"/>
      <c r="F8" s="43"/>
      <c r="G8" s="71"/>
      <c r="H8" s="43"/>
      <c r="I8" s="43"/>
      <c r="J8" s="43"/>
      <c r="K8" s="47">
        <v>5400</v>
      </c>
      <c r="L8" s="47">
        <v>5400</v>
      </c>
      <c r="M8" s="72"/>
    </row>
    <row r="9" spans="1:16" x14ac:dyDescent="0.2">
      <c r="A9" s="50" t="s">
        <v>20</v>
      </c>
      <c r="B9" s="5"/>
      <c r="C9" s="5">
        <v>39</v>
      </c>
      <c r="D9" s="43">
        <v>25</v>
      </c>
      <c r="E9" s="5"/>
      <c r="F9" s="43"/>
      <c r="G9" s="70" t="s">
        <v>56</v>
      </c>
      <c r="H9" s="43">
        <v>22817</v>
      </c>
      <c r="I9" s="43">
        <v>28425</v>
      </c>
      <c r="J9" s="43">
        <f>H9-I9</f>
        <v>-5608</v>
      </c>
      <c r="K9" s="47">
        <v>2070</v>
      </c>
      <c r="L9" s="47">
        <f>K9-(K9*10/100)</f>
        <v>1863</v>
      </c>
      <c r="M9" s="72" t="s">
        <v>175</v>
      </c>
    </row>
    <row r="10" spans="1:16" x14ac:dyDescent="0.2">
      <c r="A10" s="8" t="s">
        <v>114</v>
      </c>
      <c r="B10" s="5"/>
      <c r="C10" s="5">
        <v>16</v>
      </c>
      <c r="D10" s="43">
        <v>17</v>
      </c>
      <c r="E10" s="5"/>
      <c r="F10" s="43"/>
      <c r="G10" s="71" t="s">
        <v>75</v>
      </c>
      <c r="H10" s="43"/>
      <c r="I10" s="43"/>
      <c r="J10" s="43"/>
      <c r="K10" s="47"/>
      <c r="L10" s="47"/>
      <c r="M10" s="72"/>
    </row>
    <row r="11" spans="1:16" x14ac:dyDescent="0.2">
      <c r="A11" s="51" t="s">
        <v>24</v>
      </c>
      <c r="B11" s="5"/>
      <c r="C11" s="5"/>
      <c r="D11" s="43"/>
      <c r="E11" s="5">
        <v>157</v>
      </c>
      <c r="F11" s="43">
        <v>15</v>
      </c>
      <c r="G11" s="71" t="s">
        <v>126</v>
      </c>
      <c r="H11" s="43">
        <v>23625</v>
      </c>
      <c r="I11" s="43">
        <v>23625</v>
      </c>
      <c r="J11" s="43">
        <f>H11-I11</f>
        <v>0</v>
      </c>
      <c r="K11" s="47">
        <v>1170</v>
      </c>
      <c r="L11" s="47">
        <f>K11-(K11*10/100)</f>
        <v>1053</v>
      </c>
      <c r="M11" s="72" t="s">
        <v>169</v>
      </c>
    </row>
    <row r="12" spans="1:16" x14ac:dyDescent="0.2">
      <c r="A12" s="7"/>
      <c r="B12" s="5"/>
      <c r="C12" s="5"/>
      <c r="D12" s="43"/>
      <c r="E12" s="5"/>
      <c r="F12" s="43"/>
      <c r="G12" s="71" t="s">
        <v>107</v>
      </c>
      <c r="H12" s="43"/>
      <c r="I12" s="43"/>
      <c r="J12" s="43"/>
      <c r="K12" s="47">
        <v>900</v>
      </c>
      <c r="L12" s="47">
        <f>K12-(K12*10/100)</f>
        <v>810</v>
      </c>
      <c r="M12" s="72"/>
    </row>
    <row r="13" spans="1:16" ht="25.5" x14ac:dyDescent="0.2">
      <c r="A13" s="50" t="s">
        <v>153</v>
      </c>
      <c r="B13" s="5">
        <v>6</v>
      </c>
      <c r="C13" s="5">
        <v>123</v>
      </c>
      <c r="D13" s="43">
        <v>40</v>
      </c>
      <c r="E13" s="5"/>
      <c r="F13" s="43"/>
      <c r="G13" s="70" t="s">
        <v>55</v>
      </c>
      <c r="H13" s="43">
        <v>44060</v>
      </c>
      <c r="I13" s="43">
        <v>46436.15</v>
      </c>
      <c r="J13" s="43">
        <f>H13-I13</f>
        <v>-2376.1500000000015</v>
      </c>
      <c r="K13" s="47">
        <v>4230</v>
      </c>
      <c r="L13" s="47">
        <f>K13-(K13*10/100)</f>
        <v>3807</v>
      </c>
      <c r="M13" s="72" t="s">
        <v>175</v>
      </c>
    </row>
    <row r="14" spans="1:16" x14ac:dyDescent="0.2">
      <c r="A14" s="9" t="s">
        <v>115</v>
      </c>
      <c r="B14" s="5"/>
      <c r="C14" s="5">
        <v>21</v>
      </c>
      <c r="D14" s="43">
        <v>15</v>
      </c>
      <c r="E14" s="5"/>
      <c r="F14" s="43"/>
      <c r="G14" s="71" t="s">
        <v>75</v>
      </c>
      <c r="H14" s="43"/>
      <c r="I14" s="43"/>
      <c r="J14" s="43"/>
      <c r="K14" s="47"/>
      <c r="L14" s="47"/>
      <c r="M14" s="72" t="s">
        <v>175</v>
      </c>
    </row>
    <row r="15" spans="1:16" ht="25.5" x14ac:dyDescent="0.2">
      <c r="A15" s="45" t="s">
        <v>33</v>
      </c>
      <c r="B15" s="5"/>
      <c r="C15" s="5"/>
      <c r="D15" s="43"/>
      <c r="E15" s="5"/>
      <c r="F15" s="43"/>
      <c r="G15" s="70" t="s">
        <v>77</v>
      </c>
      <c r="H15" s="43"/>
      <c r="I15" s="43"/>
      <c r="J15" s="43"/>
      <c r="K15" s="47"/>
      <c r="L15" s="47"/>
      <c r="M15" s="72"/>
    </row>
    <row r="16" spans="1:16" ht="38.25" x14ac:dyDescent="0.2">
      <c r="A16" s="51" t="s">
        <v>62</v>
      </c>
      <c r="B16" s="5"/>
      <c r="C16" s="5"/>
      <c r="D16" s="43"/>
      <c r="E16" s="5">
        <v>230</v>
      </c>
      <c r="F16" s="43">
        <v>15</v>
      </c>
      <c r="G16" s="70" t="s">
        <v>78</v>
      </c>
      <c r="H16" s="43"/>
      <c r="I16" s="43"/>
      <c r="J16" s="43"/>
      <c r="K16" s="47">
        <v>180</v>
      </c>
      <c r="L16" s="47">
        <f>K16-(K16*10/100)</f>
        <v>162</v>
      </c>
      <c r="M16" s="73" t="s">
        <v>165</v>
      </c>
    </row>
    <row r="17" spans="1:13" x14ac:dyDescent="0.2">
      <c r="A17" s="10" t="s">
        <v>63</v>
      </c>
      <c r="B17" s="5"/>
      <c r="C17" s="5"/>
      <c r="D17" s="43"/>
      <c r="E17" s="5"/>
      <c r="F17" s="43"/>
      <c r="G17" s="71" t="s">
        <v>64</v>
      </c>
      <c r="H17" s="43"/>
      <c r="I17" s="43"/>
      <c r="J17" s="43"/>
      <c r="K17" s="47"/>
      <c r="L17" s="47"/>
      <c r="M17" s="72"/>
    </row>
    <row r="18" spans="1:13" x14ac:dyDescent="0.2">
      <c r="A18" s="45" t="s">
        <v>35</v>
      </c>
      <c r="B18" s="5"/>
      <c r="C18" s="5"/>
      <c r="D18" s="43"/>
      <c r="E18" s="5"/>
      <c r="F18" s="43"/>
      <c r="G18" s="70" t="s">
        <v>65</v>
      </c>
      <c r="H18" s="43"/>
      <c r="I18" s="43"/>
      <c r="J18" s="43"/>
      <c r="K18" s="47"/>
      <c r="L18" s="47"/>
      <c r="M18" s="72"/>
    </row>
    <row r="19" spans="1:13" x14ac:dyDescent="0.2">
      <c r="A19" s="51" t="s">
        <v>37</v>
      </c>
      <c r="B19" s="5"/>
      <c r="C19" s="5">
        <v>92</v>
      </c>
      <c r="D19" s="43"/>
      <c r="E19" s="5">
        <v>392</v>
      </c>
      <c r="F19" s="43">
        <v>20</v>
      </c>
      <c r="G19" s="71" t="s">
        <v>166</v>
      </c>
      <c r="H19" s="43">
        <v>15000</v>
      </c>
      <c r="I19" s="43">
        <v>15000</v>
      </c>
      <c r="J19" s="43">
        <f>H19-I19</f>
        <v>0</v>
      </c>
      <c r="K19" s="47">
        <v>630</v>
      </c>
      <c r="L19" s="47">
        <f>K19-(K19*10/100)</f>
        <v>567</v>
      </c>
      <c r="M19" s="72" t="s">
        <v>175</v>
      </c>
    </row>
    <row r="20" spans="1:13" x14ac:dyDescent="0.2">
      <c r="A20" s="50" t="s">
        <v>39</v>
      </c>
      <c r="B20" s="5"/>
      <c r="C20" s="5">
        <v>115</v>
      </c>
      <c r="D20" s="43"/>
      <c r="E20" s="5">
        <v>314</v>
      </c>
      <c r="F20" s="43">
        <v>18</v>
      </c>
      <c r="G20" s="71" t="s">
        <v>40</v>
      </c>
      <c r="H20" s="43">
        <v>11817</v>
      </c>
      <c r="I20" s="43">
        <v>11817</v>
      </c>
      <c r="J20" s="43">
        <f>H20-I20</f>
        <v>0</v>
      </c>
      <c r="K20" s="47">
        <v>495</v>
      </c>
      <c r="L20" s="47">
        <f>K20-(K20*10/100)</f>
        <v>445.5</v>
      </c>
      <c r="M20" s="72" t="s">
        <v>169</v>
      </c>
    </row>
    <row r="21" spans="1:13" ht="38.25" x14ac:dyDescent="0.2">
      <c r="A21" s="52" t="s">
        <v>164</v>
      </c>
      <c r="B21" s="5"/>
      <c r="C21" s="5">
        <v>210</v>
      </c>
      <c r="D21" s="43"/>
      <c r="E21" s="5">
        <v>160</v>
      </c>
      <c r="F21" s="43"/>
      <c r="G21" s="71" t="s">
        <v>42</v>
      </c>
      <c r="H21" s="43"/>
      <c r="I21" s="43"/>
      <c r="J21" s="43"/>
      <c r="K21" s="47">
        <v>900</v>
      </c>
      <c r="L21" s="47">
        <f>K21-(K21*10/100)</f>
        <v>810</v>
      </c>
      <c r="M21" s="72" t="s">
        <v>165</v>
      </c>
    </row>
    <row r="22" spans="1:13" x14ac:dyDescent="0.2">
      <c r="A22" s="50" t="s">
        <v>84</v>
      </c>
      <c r="B22" s="5"/>
      <c r="C22" s="5"/>
      <c r="D22" s="43"/>
      <c r="E22" s="5"/>
      <c r="F22" s="43"/>
      <c r="G22" s="71" t="s">
        <v>85</v>
      </c>
      <c r="H22" s="43">
        <v>3210</v>
      </c>
      <c r="I22" s="43">
        <v>11590</v>
      </c>
      <c r="J22" s="43">
        <f>H22-I22</f>
        <v>-8380</v>
      </c>
      <c r="K22" s="47">
        <v>630</v>
      </c>
      <c r="L22" s="47">
        <v>0</v>
      </c>
      <c r="M22" s="72"/>
    </row>
    <row r="23" spans="1:13" x14ac:dyDescent="0.2">
      <c r="A23" s="10" t="s">
        <v>45</v>
      </c>
      <c r="B23" s="5"/>
      <c r="C23" s="5"/>
      <c r="D23" s="43"/>
      <c r="E23" s="5">
        <v>185</v>
      </c>
      <c r="F23" s="43">
        <v>65</v>
      </c>
      <c r="G23" s="71" t="s">
        <v>173</v>
      </c>
      <c r="H23" s="43"/>
      <c r="I23" s="43"/>
      <c r="J23" s="43"/>
      <c r="K23" s="47"/>
      <c r="L23" s="47"/>
      <c r="M23" s="72"/>
    </row>
    <row r="24" spans="1:13" x14ac:dyDescent="0.2">
      <c r="A24" s="45" t="s">
        <v>86</v>
      </c>
      <c r="B24" s="5"/>
      <c r="C24" s="5"/>
      <c r="D24" s="43"/>
      <c r="E24" s="5"/>
      <c r="F24" s="43">
        <v>30</v>
      </c>
      <c r="G24" s="71" t="s">
        <v>87</v>
      </c>
      <c r="H24" s="43"/>
      <c r="I24" s="43"/>
      <c r="J24" s="43"/>
      <c r="K24" s="47"/>
      <c r="L24" s="47"/>
      <c r="M24" s="72"/>
    </row>
    <row r="25" spans="1:13" x14ac:dyDescent="0.2">
      <c r="A25" s="52" t="s">
        <v>111</v>
      </c>
      <c r="B25" s="5"/>
      <c r="C25" s="5"/>
      <c r="D25" s="43"/>
      <c r="E25" s="5">
        <v>150</v>
      </c>
      <c r="F25" s="43">
        <v>12</v>
      </c>
      <c r="G25" s="71" t="s">
        <v>152</v>
      </c>
      <c r="H25" s="43">
        <v>27289.08</v>
      </c>
      <c r="I25" s="43">
        <v>36817.58</v>
      </c>
      <c r="J25" s="43">
        <f t="shared" ref="J25:J30" si="0">H25-I25</f>
        <v>-9528.5</v>
      </c>
      <c r="K25" s="47"/>
      <c r="L25" s="47"/>
      <c r="M25" s="72"/>
    </row>
    <row r="26" spans="1:13" x14ac:dyDescent="0.2">
      <c r="A26" s="50" t="s">
        <v>128</v>
      </c>
      <c r="B26" s="5">
        <v>1</v>
      </c>
      <c r="C26" s="5">
        <v>17</v>
      </c>
      <c r="D26" s="43"/>
      <c r="E26" s="5">
        <v>29</v>
      </c>
      <c r="F26" s="43"/>
      <c r="G26" s="71" t="s">
        <v>129</v>
      </c>
      <c r="H26" s="43">
        <v>5150</v>
      </c>
      <c r="I26" s="43">
        <v>7176</v>
      </c>
      <c r="J26" s="43">
        <f t="shared" si="0"/>
        <v>-2026</v>
      </c>
      <c r="K26" s="47">
        <v>900</v>
      </c>
      <c r="L26" s="47">
        <v>1200</v>
      </c>
      <c r="M26" s="72" t="s">
        <v>169</v>
      </c>
    </row>
    <row r="27" spans="1:13" x14ac:dyDescent="0.2">
      <c r="A27" s="50" t="s">
        <v>149</v>
      </c>
      <c r="B27" s="5"/>
      <c r="C27" s="5">
        <v>115</v>
      </c>
      <c r="D27" s="43"/>
      <c r="E27" s="5"/>
      <c r="F27" s="43"/>
      <c r="G27" s="71" t="s">
        <v>168</v>
      </c>
      <c r="H27" s="43"/>
      <c r="I27" s="43">
        <v>1150</v>
      </c>
      <c r="J27" s="43">
        <f t="shared" si="0"/>
        <v>-1150</v>
      </c>
      <c r="K27" s="47">
        <v>360</v>
      </c>
      <c r="L27" s="47">
        <f>K27-(K27*10/100)</f>
        <v>324</v>
      </c>
      <c r="M27" s="72"/>
    </row>
    <row r="28" spans="1:13" ht="25.5" x14ac:dyDescent="0.2">
      <c r="A28" s="50" t="s">
        <v>157</v>
      </c>
      <c r="B28" s="5"/>
      <c r="C28" s="5">
        <v>12</v>
      </c>
      <c r="D28" s="43"/>
      <c r="E28" s="5"/>
      <c r="F28" s="43"/>
      <c r="G28" s="71" t="s">
        <v>158</v>
      </c>
      <c r="H28" s="43"/>
      <c r="I28" s="43"/>
      <c r="J28" s="43">
        <f t="shared" si="0"/>
        <v>0</v>
      </c>
      <c r="K28" s="47">
        <v>1100</v>
      </c>
      <c r="L28" s="47">
        <f>K28-(K28*10/100)</f>
        <v>990</v>
      </c>
      <c r="M28" s="72" t="s">
        <v>172</v>
      </c>
    </row>
    <row r="29" spans="1:13" x14ac:dyDescent="0.2">
      <c r="A29" s="50" t="s">
        <v>160</v>
      </c>
      <c r="B29" s="5"/>
      <c r="C29" s="5"/>
      <c r="D29" s="43"/>
      <c r="E29" s="5"/>
      <c r="F29" s="43"/>
      <c r="G29" s="71" t="s">
        <v>161</v>
      </c>
      <c r="H29" s="43"/>
      <c r="I29" s="43"/>
      <c r="J29" s="43">
        <f t="shared" si="0"/>
        <v>0</v>
      </c>
      <c r="K29" s="47">
        <v>250</v>
      </c>
      <c r="L29" s="47">
        <f>K29-(K29*10/100)</f>
        <v>225</v>
      </c>
      <c r="M29" s="72"/>
    </row>
    <row r="30" spans="1:13" x14ac:dyDescent="0.2">
      <c r="A30" s="50" t="s">
        <v>162</v>
      </c>
      <c r="B30" s="5"/>
      <c r="C30" s="5"/>
      <c r="D30" s="43"/>
      <c r="E30" s="5"/>
      <c r="F30" s="43"/>
      <c r="G30" s="71" t="s">
        <v>163</v>
      </c>
      <c r="H30" s="43"/>
      <c r="I30" s="43"/>
      <c r="J30" s="43">
        <f t="shared" si="0"/>
        <v>0</v>
      </c>
      <c r="K30" s="47">
        <v>600</v>
      </c>
      <c r="L30" s="47">
        <v>600</v>
      </c>
      <c r="M30" s="72"/>
    </row>
    <row r="31" spans="1:13" x14ac:dyDescent="0.2">
      <c r="A31" s="50" t="s">
        <v>47</v>
      </c>
      <c r="B31" s="5"/>
      <c r="C31" s="5"/>
      <c r="D31" s="43"/>
      <c r="E31" s="5"/>
      <c r="F31" s="43"/>
      <c r="G31" s="71" t="s">
        <v>48</v>
      </c>
      <c r="H31" s="43"/>
      <c r="I31" s="43"/>
      <c r="J31" s="43"/>
      <c r="K31" s="47">
        <v>0</v>
      </c>
      <c r="L31" s="47">
        <v>0</v>
      </c>
      <c r="M31" s="72"/>
    </row>
    <row r="32" spans="1:13" x14ac:dyDescent="0.2">
      <c r="A32" s="10" t="s">
        <v>140</v>
      </c>
      <c r="B32" s="5">
        <f>SUM(B4:B31)</f>
        <v>16</v>
      </c>
      <c r="C32" s="5">
        <f>SUM(C4:C31)</f>
        <v>913</v>
      </c>
      <c r="D32" s="5"/>
      <c r="E32" s="5">
        <f>SUM(E4:E31)</f>
        <v>1929</v>
      </c>
      <c r="F32" s="5"/>
      <c r="G32" s="7"/>
      <c r="H32" s="43">
        <f>SUM(H4:H31)</f>
        <v>256968.08000000002</v>
      </c>
      <c r="I32" s="43">
        <f>SUM(I4:I31)</f>
        <v>302966.73</v>
      </c>
      <c r="J32" s="43">
        <f>H32-I32</f>
        <v>-45998.649999999965</v>
      </c>
      <c r="K32" s="48">
        <f>SUM(K4:K31)</f>
        <v>30705</v>
      </c>
      <c r="L32" s="74">
        <f>SUM(L4:L31)</f>
        <v>28597.5</v>
      </c>
      <c r="M32" s="69"/>
    </row>
    <row r="33" spans="1:12" x14ac:dyDescent="0.2">
      <c r="A33" s="1" t="s">
        <v>141</v>
      </c>
      <c r="B33" s="5"/>
      <c r="C33" s="5"/>
      <c r="D33" s="5"/>
      <c r="E33" s="5"/>
      <c r="F33" s="5"/>
      <c r="G33" s="7"/>
      <c r="H33" s="5"/>
      <c r="I33" s="5"/>
      <c r="J33" s="5"/>
      <c r="K33" s="43">
        <v>41000</v>
      </c>
      <c r="L33" s="43">
        <v>34000</v>
      </c>
    </row>
    <row r="34" spans="1:12" x14ac:dyDescent="0.2">
      <c r="A34" s="2" t="s">
        <v>123</v>
      </c>
      <c r="B34" s="5"/>
      <c r="C34" s="5"/>
      <c r="D34" s="5"/>
      <c r="E34" s="5"/>
      <c r="F34" s="5"/>
      <c r="G34" s="7"/>
      <c r="H34" s="5"/>
      <c r="I34" s="5"/>
      <c r="J34" s="5"/>
      <c r="K34" s="43">
        <f>K33-K32</f>
        <v>10295</v>
      </c>
      <c r="L34" s="43">
        <f>L33-L32</f>
        <v>5402.5</v>
      </c>
    </row>
    <row r="35" spans="1:12" x14ac:dyDescent="0.2">
      <c r="B35" s="5"/>
      <c r="C35" s="5"/>
      <c r="D35" s="5"/>
      <c r="E35" s="5"/>
      <c r="F35" s="5"/>
      <c r="G35" s="1"/>
      <c r="H35" s="5"/>
      <c r="I35" s="5"/>
      <c r="J35" s="5"/>
    </row>
    <row r="36" spans="1:12" x14ac:dyDescent="0.2">
      <c r="B36" s="5"/>
      <c r="C36" s="5"/>
      <c r="D36" s="5"/>
      <c r="E36" s="5"/>
      <c r="F36" s="5"/>
      <c r="H36" s="5"/>
      <c r="I36" s="5"/>
      <c r="J36" s="5"/>
    </row>
    <row r="37" spans="1:12" x14ac:dyDescent="0.2">
      <c r="B37" s="5"/>
      <c r="C37" s="5"/>
      <c r="D37" s="5"/>
      <c r="E37" s="5"/>
      <c r="F37" s="5"/>
      <c r="H37" s="5"/>
      <c r="I37" s="5"/>
      <c r="J37" s="5"/>
    </row>
    <row r="38" spans="1:12" x14ac:dyDescent="0.2">
      <c r="B38" s="5"/>
      <c r="C38" s="5"/>
      <c r="D38" s="5"/>
      <c r="E38" s="5"/>
      <c r="F38" s="5"/>
      <c r="H38" s="5"/>
      <c r="I38" s="5"/>
      <c r="J38" s="5"/>
    </row>
    <row r="39" spans="1:12" x14ac:dyDescent="0.2">
      <c r="B39" s="5"/>
      <c r="C39" s="5"/>
      <c r="D39" s="5"/>
      <c r="E39" s="5"/>
      <c r="F39" s="5"/>
      <c r="H39" s="5"/>
      <c r="I39" s="5"/>
      <c r="J39" s="5"/>
    </row>
    <row r="40" spans="1:12" x14ac:dyDescent="0.2">
      <c r="B40" s="5"/>
      <c r="C40" s="5"/>
      <c r="D40" s="5"/>
      <c r="E40" s="5"/>
      <c r="F40" s="5"/>
      <c r="H40" s="5"/>
      <c r="I40" s="5"/>
      <c r="J40" s="5"/>
    </row>
  </sheetData>
  <phoneticPr fontId="0" type="noConversion"/>
  <printOptions gridLines="1" gridLinesSet="0"/>
  <pageMargins left="0.75" right="0.75" top="1" bottom="1" header="0.511811024" footer="0.511811024"/>
  <pageSetup paperSize="9" orientation="landscape" r:id="rId1"/>
  <headerFooter alignWithMargins="0">
    <oddHeader>&amp;R&amp;A</oddHeader>
    <oddFooter>&amp;L&amp;9&amp;D&amp;C&amp;9Pàgina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6" sqref="B16"/>
    </sheetView>
  </sheetViews>
  <sheetFormatPr baseColWidth="10" defaultColWidth="11.5546875" defaultRowHeight="12.75" x14ac:dyDescent="0.2"/>
  <cols>
    <col min="1" max="1" width="18.44140625" style="2" customWidth="1"/>
    <col min="2" max="2" width="9.109375" style="2" customWidth="1"/>
    <col min="3" max="3" width="15.44140625" style="65" customWidth="1"/>
    <col min="4" max="4" width="9.44140625" style="43" customWidth="1"/>
    <col min="5" max="5" width="17.21875" style="33" customWidth="1"/>
    <col min="6" max="6" width="11.5546875" style="33"/>
    <col min="7" max="16384" width="11.5546875" style="2"/>
  </cols>
  <sheetData>
    <row r="1" spans="1:6" ht="18" x14ac:dyDescent="0.25">
      <c r="A1" s="53" t="s">
        <v>171</v>
      </c>
    </row>
    <row r="3" spans="1:6" s="4" customFormat="1" ht="28.5" customHeight="1" x14ac:dyDescent="0.2">
      <c r="A3" s="35" t="s">
        <v>174</v>
      </c>
      <c r="B3" s="35" t="s">
        <v>156</v>
      </c>
      <c r="C3" s="76" t="s">
        <v>134</v>
      </c>
      <c r="D3" s="75"/>
      <c r="E3" s="34"/>
      <c r="F3" s="34"/>
    </row>
    <row r="4" spans="1:6" x14ac:dyDescent="0.2">
      <c r="A4" s="1" t="s">
        <v>16</v>
      </c>
      <c r="B4" s="43">
        <v>2106</v>
      </c>
      <c r="C4" s="67" t="s">
        <v>169</v>
      </c>
      <c r="D4" s="47"/>
      <c r="E4" s="54"/>
    </row>
    <row r="5" spans="1:6" x14ac:dyDescent="0.2">
      <c r="A5" s="1"/>
      <c r="B5" s="43">
        <v>5400</v>
      </c>
      <c r="C5" s="67"/>
      <c r="D5" s="47"/>
      <c r="E5" s="54"/>
    </row>
    <row r="6" spans="1:6" x14ac:dyDescent="0.2">
      <c r="A6" s="1" t="s">
        <v>18</v>
      </c>
      <c r="B6" s="43">
        <v>2835</v>
      </c>
      <c r="C6" s="67" t="s">
        <v>167</v>
      </c>
      <c r="D6" s="47"/>
    </row>
    <row r="7" spans="1:6" x14ac:dyDescent="0.2">
      <c r="A7" s="1"/>
      <c r="B7" s="43">
        <v>5400</v>
      </c>
      <c r="C7" s="67"/>
      <c r="D7" s="47"/>
    </row>
    <row r="8" spans="1:6" x14ac:dyDescent="0.2">
      <c r="A8" s="1" t="s">
        <v>20</v>
      </c>
      <c r="B8" s="43">
        <v>1863</v>
      </c>
      <c r="C8" s="72"/>
      <c r="D8" s="47"/>
    </row>
    <row r="9" spans="1:6" x14ac:dyDescent="0.2">
      <c r="A9" s="10" t="s">
        <v>24</v>
      </c>
      <c r="B9" s="43">
        <f>1053+810</f>
        <v>1863</v>
      </c>
      <c r="C9" s="72" t="s">
        <v>169</v>
      </c>
      <c r="D9" s="47"/>
    </row>
    <row r="10" spans="1:6" x14ac:dyDescent="0.2">
      <c r="A10" s="1" t="s">
        <v>153</v>
      </c>
      <c r="B10" s="43">
        <v>3807</v>
      </c>
      <c r="C10" s="72" t="s">
        <v>167</v>
      </c>
      <c r="D10" s="47"/>
    </row>
    <row r="11" spans="1:6" ht="38.25" x14ac:dyDescent="0.2">
      <c r="A11" s="10" t="s">
        <v>62</v>
      </c>
      <c r="B11" s="43">
        <v>162</v>
      </c>
      <c r="C11" s="73" t="s">
        <v>165</v>
      </c>
      <c r="D11" s="47"/>
    </row>
    <row r="12" spans="1:6" x14ac:dyDescent="0.2">
      <c r="A12" s="10" t="s">
        <v>37</v>
      </c>
      <c r="B12" s="43">
        <v>567</v>
      </c>
      <c r="C12" s="72" t="s">
        <v>167</v>
      </c>
      <c r="D12" s="47"/>
    </row>
    <row r="13" spans="1:6" x14ac:dyDescent="0.2">
      <c r="A13" s="1" t="s">
        <v>39</v>
      </c>
      <c r="B13" s="43">
        <v>445.5</v>
      </c>
      <c r="C13" s="72" t="s">
        <v>169</v>
      </c>
      <c r="D13" s="47"/>
    </row>
    <row r="14" spans="1:6" ht="38.25" x14ac:dyDescent="0.2">
      <c r="A14" s="45" t="s">
        <v>164</v>
      </c>
      <c r="B14" s="43">
        <v>810</v>
      </c>
      <c r="C14" s="72" t="s">
        <v>165</v>
      </c>
      <c r="D14" s="47"/>
    </row>
    <row r="15" spans="1:6" x14ac:dyDescent="0.2">
      <c r="A15" s="1" t="s">
        <v>128</v>
      </c>
      <c r="B15" s="43">
        <v>1200</v>
      </c>
      <c r="C15" s="72" t="s">
        <v>169</v>
      </c>
      <c r="D15" s="47"/>
    </row>
    <row r="16" spans="1:6" x14ac:dyDescent="0.2">
      <c r="A16" s="1" t="s">
        <v>149</v>
      </c>
      <c r="B16" s="43">
        <v>324</v>
      </c>
      <c r="C16" s="72"/>
      <c r="D16" s="47"/>
    </row>
    <row r="17" spans="1:4" x14ac:dyDescent="0.2">
      <c r="A17" s="1" t="s">
        <v>157</v>
      </c>
      <c r="B17" s="43">
        <v>990</v>
      </c>
      <c r="C17" s="72" t="s">
        <v>172</v>
      </c>
      <c r="D17" s="47"/>
    </row>
    <row r="18" spans="1:4" x14ac:dyDescent="0.2">
      <c r="A18" s="1" t="s">
        <v>160</v>
      </c>
      <c r="B18" s="43">
        <v>100</v>
      </c>
      <c r="C18" s="72"/>
      <c r="D18" s="47"/>
    </row>
    <row r="19" spans="1:4" x14ac:dyDescent="0.2">
      <c r="A19" s="1" t="s">
        <v>188</v>
      </c>
      <c r="B19" s="43">
        <v>600</v>
      </c>
      <c r="C19" s="72"/>
      <c r="D19" s="47"/>
    </row>
    <row r="20" spans="1:4" x14ac:dyDescent="0.2">
      <c r="A20" s="50"/>
      <c r="B20" s="43">
        <f>SUM(B4:B19)</f>
        <v>28472.5</v>
      </c>
      <c r="C20" s="72"/>
      <c r="D20" s="47"/>
    </row>
    <row r="21" spans="1:4" x14ac:dyDescent="0.2">
      <c r="A21" s="50"/>
      <c r="B21" s="43"/>
      <c r="C21" s="72"/>
      <c r="D21" s="47"/>
    </row>
    <row r="22" spans="1:4" x14ac:dyDescent="0.2">
      <c r="A22" s="10"/>
      <c r="B22" s="74"/>
      <c r="C22" s="69"/>
      <c r="D22" s="47"/>
    </row>
    <row r="23" spans="1:4" x14ac:dyDescent="0.2">
      <c r="A23" s="1"/>
      <c r="B23" s="43"/>
      <c r="D23" s="47"/>
    </row>
    <row r="24" spans="1:4" x14ac:dyDescent="0.2">
      <c r="B24" s="43"/>
      <c r="D24" s="47"/>
    </row>
    <row r="25" spans="1:4" x14ac:dyDescent="0.2">
      <c r="A25" s="30"/>
      <c r="D25" s="47"/>
    </row>
    <row r="26" spans="1:4" x14ac:dyDescent="0.2">
      <c r="C26" s="77"/>
      <c r="D26" s="47"/>
    </row>
    <row r="27" spans="1:4" x14ac:dyDescent="0.2">
      <c r="D27" s="47"/>
    </row>
    <row r="28" spans="1:4" x14ac:dyDescent="0.2">
      <c r="D28" s="47"/>
    </row>
    <row r="29" spans="1:4" x14ac:dyDescent="0.2">
      <c r="D29" s="47"/>
    </row>
    <row r="30" spans="1:4" x14ac:dyDescent="0.2">
      <c r="D30" s="47"/>
    </row>
    <row r="31" spans="1:4" x14ac:dyDescent="0.2">
      <c r="D31" s="47"/>
    </row>
  </sheetData>
  <phoneticPr fontId="0" type="noConversion"/>
  <printOptions gridLines="1" gridLinesSet="0"/>
  <pageMargins left="0.75" right="0.75" top="1" bottom="1" header="0.511811024" footer="0.511811024"/>
  <pageSetup paperSize="9" orientation="portrait" r:id="rId1"/>
  <headerFooter alignWithMargins="0">
    <oddHeader>&amp;A</oddHeader>
    <oddFooter>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3" topLeftCell="A28" activePane="bottomLeft" state="frozen"/>
      <selection pane="bottomLeft" activeCell="J42" sqref="J42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bestFit="1" customWidth="1"/>
    <col min="7" max="7" width="15.88671875" style="2" customWidth="1"/>
    <col min="8" max="8" width="7.88671875" style="2" bestFit="1" customWidth="1"/>
    <col min="9" max="9" width="8.33203125" style="2" customWidth="1"/>
    <col min="10" max="11" width="7.5546875" style="2" bestFit="1" customWidth="1"/>
    <col min="12" max="12" width="7.5546875" style="2" customWidth="1"/>
    <col min="13" max="13" width="8.44140625" style="2" customWidth="1"/>
    <col min="14" max="14" width="5.21875" style="33" customWidth="1"/>
    <col min="15" max="15" width="11.5546875" style="33"/>
    <col min="16" max="16384" width="11.5546875" style="2"/>
  </cols>
  <sheetData>
    <row r="1" spans="1:15" ht="18" x14ac:dyDescent="0.25">
      <c r="A1" s="53" t="s">
        <v>176</v>
      </c>
    </row>
    <row r="3" spans="1:15" s="4" customFormat="1" ht="28.5" customHeight="1" x14ac:dyDescent="0.2">
      <c r="A3" s="35" t="s">
        <v>177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156</v>
      </c>
      <c r="L3" s="34" t="s">
        <v>191</v>
      </c>
      <c r="M3" s="78" t="s">
        <v>179</v>
      </c>
      <c r="N3" s="34" t="s">
        <v>190</v>
      </c>
      <c r="O3" s="68" t="s">
        <v>134</v>
      </c>
    </row>
    <row r="4" spans="1:15" x14ac:dyDescent="0.2">
      <c r="A4" s="84" t="s">
        <v>16</v>
      </c>
      <c r="B4" s="5">
        <v>1</v>
      </c>
      <c r="C4" s="5">
        <v>23</v>
      </c>
      <c r="D4" s="43"/>
      <c r="E4" s="5">
        <v>211</v>
      </c>
      <c r="F4" s="83">
        <v>100</v>
      </c>
      <c r="G4" s="70" t="s">
        <v>178</v>
      </c>
      <c r="H4" s="43">
        <v>64619</v>
      </c>
      <c r="I4" s="43">
        <v>69750</v>
      </c>
      <c r="J4" s="43">
        <f>H4-I4</f>
        <v>-5131</v>
      </c>
      <c r="K4" s="47">
        <v>2106</v>
      </c>
      <c r="L4" s="87">
        <f>K4+K5</f>
        <v>7506</v>
      </c>
      <c r="M4" s="79">
        <f>L4-(L4*40/100)</f>
        <v>4503.6000000000004</v>
      </c>
      <c r="N4" s="33">
        <f>M4*100/L4</f>
        <v>60.000000000000007</v>
      </c>
      <c r="O4" s="67"/>
    </row>
    <row r="5" spans="1:15" x14ac:dyDescent="0.2">
      <c r="A5" s="28" t="s">
        <v>54</v>
      </c>
      <c r="B5" s="5"/>
      <c r="C5" s="5"/>
      <c r="D5" s="43"/>
      <c r="E5" s="5"/>
      <c r="F5" s="83"/>
      <c r="G5" s="70"/>
      <c r="H5" s="43"/>
      <c r="I5" s="43"/>
      <c r="J5" s="43"/>
      <c r="K5" s="47">
        <v>5400</v>
      </c>
      <c r="L5" s="33"/>
      <c r="M5" s="79"/>
      <c r="O5" s="67"/>
    </row>
    <row r="6" spans="1:15" ht="25.5" customHeight="1" x14ac:dyDescent="0.2">
      <c r="A6" s="84" t="s">
        <v>18</v>
      </c>
      <c r="B6" s="5">
        <v>8</v>
      </c>
      <c r="C6" s="5">
        <v>77</v>
      </c>
      <c r="D6" s="43">
        <v>35</v>
      </c>
      <c r="E6" s="5">
        <v>94</v>
      </c>
      <c r="F6" s="83">
        <v>35</v>
      </c>
      <c r="G6" s="71" t="s">
        <v>105</v>
      </c>
      <c r="H6" s="43"/>
      <c r="I6" s="43"/>
      <c r="J6" s="43">
        <f>H6-I6</f>
        <v>0</v>
      </c>
      <c r="K6" s="47">
        <v>2835</v>
      </c>
      <c r="L6" s="87">
        <f>K6+K8</f>
        <v>8235</v>
      </c>
      <c r="M6" s="79">
        <f>L6-(L6*30/100)</f>
        <v>5764.5</v>
      </c>
      <c r="N6" s="33">
        <f>M6*100/L6</f>
        <v>70</v>
      </c>
      <c r="O6" s="67"/>
    </row>
    <row r="7" spans="1:15" x14ac:dyDescent="0.2">
      <c r="A7" s="64" t="s">
        <v>113</v>
      </c>
      <c r="B7" s="5"/>
      <c r="C7" s="5">
        <v>53</v>
      </c>
      <c r="D7" s="43">
        <v>20</v>
      </c>
      <c r="E7" s="5"/>
      <c r="F7" s="83"/>
      <c r="G7" s="71" t="s">
        <v>75</v>
      </c>
      <c r="H7" s="43"/>
      <c r="I7" s="43"/>
      <c r="J7" s="43"/>
      <c r="K7" s="47"/>
      <c r="L7" s="47"/>
      <c r="M7" s="79"/>
      <c r="O7" s="72"/>
    </row>
    <row r="8" spans="1:15" x14ac:dyDescent="0.2">
      <c r="A8" s="28" t="s">
        <v>139</v>
      </c>
      <c r="B8" s="5"/>
      <c r="C8" s="5"/>
      <c r="D8" s="43"/>
      <c r="E8" s="5"/>
      <c r="F8" s="83"/>
      <c r="G8" s="71"/>
      <c r="H8" s="43"/>
      <c r="I8" s="43"/>
      <c r="J8" s="43"/>
      <c r="K8" s="47">
        <v>5400</v>
      </c>
      <c r="L8" s="47"/>
      <c r="M8" s="79"/>
      <c r="N8" s="33">
        <f>M8*100/K8</f>
        <v>0</v>
      </c>
      <c r="O8" s="72"/>
    </row>
    <row r="9" spans="1:15" x14ac:dyDescent="0.2">
      <c r="A9" s="84" t="s">
        <v>20</v>
      </c>
      <c r="B9" s="5"/>
      <c r="C9" s="5">
        <v>39</v>
      </c>
      <c r="D9" s="43">
        <v>25</v>
      </c>
      <c r="E9" s="5"/>
      <c r="F9" s="83"/>
      <c r="G9" s="70" t="s">
        <v>56</v>
      </c>
      <c r="H9" s="43"/>
      <c r="I9" s="43"/>
      <c r="J9" s="43">
        <f>H9-I9</f>
        <v>0</v>
      </c>
      <c r="K9" s="47">
        <v>1863</v>
      </c>
      <c r="L9" s="47"/>
      <c r="M9" s="79">
        <f>K9-(K9*20/100)</f>
        <v>1490.4</v>
      </c>
      <c r="N9" s="33">
        <f>M9*100/K9</f>
        <v>80</v>
      </c>
      <c r="O9" s="72"/>
    </row>
    <row r="10" spans="1:15" x14ac:dyDescent="0.2">
      <c r="A10" s="8" t="s">
        <v>114</v>
      </c>
      <c r="B10" s="5"/>
      <c r="C10" s="5">
        <v>16</v>
      </c>
      <c r="D10" s="43">
        <v>17</v>
      </c>
      <c r="E10" s="5"/>
      <c r="F10" s="83"/>
      <c r="G10" s="71" t="s">
        <v>75</v>
      </c>
      <c r="H10" s="43"/>
      <c r="I10" s="43"/>
      <c r="J10" s="43"/>
      <c r="K10" s="47"/>
      <c r="L10" s="47"/>
      <c r="M10" s="79">
        <f t="shared" ref="M10:M28" si="0">K10-(K10*20/100)</f>
        <v>0</v>
      </c>
      <c r="O10" s="72"/>
    </row>
    <row r="11" spans="1:15" x14ac:dyDescent="0.2">
      <c r="A11" s="85" t="s">
        <v>24</v>
      </c>
      <c r="B11" s="5"/>
      <c r="C11" s="5"/>
      <c r="D11" s="43"/>
      <c r="E11" s="5">
        <v>157</v>
      </c>
      <c r="F11" s="83">
        <v>15</v>
      </c>
      <c r="G11" s="71" t="s">
        <v>126</v>
      </c>
      <c r="H11" s="43">
        <v>23625</v>
      </c>
      <c r="I11" s="43">
        <v>23625</v>
      </c>
      <c r="J11" s="43">
        <f>H11-I11</f>
        <v>0</v>
      </c>
      <c r="K11" s="47">
        <v>1053</v>
      </c>
      <c r="L11" s="47"/>
      <c r="M11" s="79">
        <f t="shared" si="0"/>
        <v>842.4</v>
      </c>
      <c r="N11" s="33">
        <f>M11*100/K11</f>
        <v>80</v>
      </c>
      <c r="O11" s="72"/>
    </row>
    <row r="12" spans="1:15" x14ac:dyDescent="0.2">
      <c r="A12" s="7"/>
      <c r="B12" s="5"/>
      <c r="C12" s="5"/>
      <c r="D12" s="43"/>
      <c r="E12" s="5"/>
      <c r="F12" s="83"/>
      <c r="G12" s="71" t="s">
        <v>107</v>
      </c>
      <c r="H12" s="43"/>
      <c r="I12" s="43"/>
      <c r="J12" s="43"/>
      <c r="K12" s="47">
        <v>810</v>
      </c>
      <c r="L12" s="47"/>
      <c r="M12" s="79">
        <f t="shared" si="0"/>
        <v>648</v>
      </c>
      <c r="N12" s="33">
        <f>M12*100/K12</f>
        <v>80</v>
      </c>
      <c r="O12" s="72"/>
    </row>
    <row r="13" spans="1:15" ht="25.5" x14ac:dyDescent="0.2">
      <c r="A13" s="84" t="s">
        <v>153</v>
      </c>
      <c r="B13" s="5">
        <v>6</v>
      </c>
      <c r="C13" s="5">
        <v>95</v>
      </c>
      <c r="D13" s="43">
        <v>45</v>
      </c>
      <c r="E13" s="5"/>
      <c r="F13" s="83"/>
      <c r="G13" s="70" t="s">
        <v>55</v>
      </c>
      <c r="H13" s="43">
        <v>44060</v>
      </c>
      <c r="I13" s="43">
        <v>41906</v>
      </c>
      <c r="J13" s="43">
        <f>H13-I13</f>
        <v>2154</v>
      </c>
      <c r="K13" s="47">
        <v>3807</v>
      </c>
      <c r="L13" s="47"/>
      <c r="M13" s="79">
        <f t="shared" si="0"/>
        <v>3045.6</v>
      </c>
      <c r="N13" s="33">
        <f>M13*100/K13</f>
        <v>80</v>
      </c>
      <c r="O13" s="72"/>
    </row>
    <row r="14" spans="1:15" x14ac:dyDescent="0.2">
      <c r="A14" s="9" t="s">
        <v>115</v>
      </c>
      <c r="B14" s="5"/>
      <c r="C14" s="5">
        <v>28</v>
      </c>
      <c r="D14" s="43">
        <v>20</v>
      </c>
      <c r="E14" s="5"/>
      <c r="F14" s="83"/>
      <c r="G14" s="71" t="s">
        <v>75</v>
      </c>
      <c r="H14" s="43"/>
      <c r="I14" s="43"/>
      <c r="J14" s="43"/>
      <c r="K14" s="47"/>
      <c r="L14" s="47"/>
      <c r="M14" s="79">
        <f t="shared" si="0"/>
        <v>0</v>
      </c>
      <c r="O14" s="72"/>
    </row>
    <row r="15" spans="1:15" ht="25.5" x14ac:dyDescent="0.2">
      <c r="A15" s="45" t="s">
        <v>33</v>
      </c>
      <c r="B15" s="5"/>
      <c r="C15" s="5"/>
      <c r="D15" s="43"/>
      <c r="E15" s="5"/>
      <c r="F15" s="83"/>
      <c r="G15" s="70" t="s">
        <v>77</v>
      </c>
      <c r="H15" s="43"/>
      <c r="I15" s="43"/>
      <c r="J15" s="43"/>
      <c r="K15" s="47"/>
      <c r="L15" s="47"/>
      <c r="M15" s="79">
        <f t="shared" si="0"/>
        <v>0</v>
      </c>
      <c r="O15" s="72"/>
    </row>
    <row r="16" spans="1:15" ht="25.5" x14ac:dyDescent="0.2">
      <c r="A16" s="85" t="s">
        <v>185</v>
      </c>
      <c r="B16" s="5"/>
      <c r="C16" s="5"/>
      <c r="D16" s="43"/>
      <c r="E16" s="5">
        <v>247</v>
      </c>
      <c r="F16" s="83">
        <v>15</v>
      </c>
      <c r="G16" s="70" t="s">
        <v>186</v>
      </c>
      <c r="H16" s="43"/>
      <c r="I16" s="43"/>
      <c r="J16" s="43"/>
      <c r="K16" s="47">
        <v>162</v>
      </c>
      <c r="L16" s="47"/>
      <c r="M16" s="79">
        <f t="shared" si="0"/>
        <v>129.6</v>
      </c>
      <c r="N16" s="33">
        <f>M16*100/K16</f>
        <v>80</v>
      </c>
      <c r="O16" s="73" t="s">
        <v>187</v>
      </c>
    </row>
    <row r="17" spans="1:15" x14ac:dyDescent="0.2">
      <c r="A17" s="10" t="s">
        <v>63</v>
      </c>
      <c r="B17" s="5"/>
      <c r="C17" s="5"/>
      <c r="D17" s="43"/>
      <c r="E17" s="5"/>
      <c r="F17" s="83"/>
      <c r="G17" s="71" t="s">
        <v>64</v>
      </c>
      <c r="H17" s="43"/>
      <c r="I17" s="43"/>
      <c r="J17" s="43"/>
      <c r="K17" s="47"/>
      <c r="L17" s="47"/>
      <c r="M17" s="79">
        <f t="shared" si="0"/>
        <v>0</v>
      </c>
      <c r="O17" s="72"/>
    </row>
    <row r="18" spans="1:15" x14ac:dyDescent="0.2">
      <c r="A18" s="45" t="s">
        <v>35</v>
      </c>
      <c r="B18" s="5"/>
      <c r="C18" s="5"/>
      <c r="D18" s="43"/>
      <c r="E18" s="5"/>
      <c r="F18" s="83"/>
      <c r="G18" s="70" t="s">
        <v>65</v>
      </c>
      <c r="H18" s="43"/>
      <c r="I18" s="43"/>
      <c r="J18" s="43"/>
      <c r="K18" s="47"/>
      <c r="L18" s="47"/>
      <c r="M18" s="79">
        <f t="shared" si="0"/>
        <v>0</v>
      </c>
      <c r="O18" s="72"/>
    </row>
    <row r="19" spans="1:15" x14ac:dyDescent="0.2">
      <c r="A19" s="85" t="s">
        <v>37</v>
      </c>
      <c r="B19" s="5"/>
      <c r="C19" s="5">
        <v>161</v>
      </c>
      <c r="D19" s="43"/>
      <c r="E19" s="5">
        <v>392</v>
      </c>
      <c r="F19" s="83">
        <v>20</v>
      </c>
      <c r="G19" s="71" t="s">
        <v>166</v>
      </c>
      <c r="H19" s="43">
        <v>25400</v>
      </c>
      <c r="I19" s="43">
        <v>25400</v>
      </c>
      <c r="J19" s="43">
        <f>H19-I19</f>
        <v>0</v>
      </c>
      <c r="K19" s="47">
        <v>567</v>
      </c>
      <c r="L19" s="47"/>
      <c r="M19" s="79">
        <f t="shared" si="0"/>
        <v>453.6</v>
      </c>
      <c r="N19" s="33">
        <f>M19*100/K19</f>
        <v>80</v>
      </c>
      <c r="O19" s="72"/>
    </row>
    <row r="20" spans="1:15" x14ac:dyDescent="0.2">
      <c r="A20" s="84" t="s">
        <v>39</v>
      </c>
      <c r="B20" s="5"/>
      <c r="C20" s="5">
        <v>130</v>
      </c>
      <c r="D20" s="43"/>
      <c r="E20" s="5">
        <v>314</v>
      </c>
      <c r="F20" s="83">
        <v>18</v>
      </c>
      <c r="G20" s="71" t="s">
        <v>40</v>
      </c>
      <c r="H20" s="43">
        <v>5436</v>
      </c>
      <c r="I20" s="43">
        <v>5436</v>
      </c>
      <c r="J20" s="43">
        <f>H20-I20</f>
        <v>0</v>
      </c>
      <c r="K20" s="47">
        <v>445.5</v>
      </c>
      <c r="L20" s="47"/>
      <c r="M20" s="79">
        <f t="shared" si="0"/>
        <v>356.4</v>
      </c>
      <c r="N20" s="33">
        <f>M20*100/K20</f>
        <v>80</v>
      </c>
      <c r="O20" s="72"/>
    </row>
    <row r="21" spans="1:15" ht="50.25" customHeight="1" x14ac:dyDescent="0.2">
      <c r="A21" s="86" t="s">
        <v>183</v>
      </c>
      <c r="B21" s="5"/>
      <c r="C21" s="5"/>
      <c r="D21" s="43"/>
      <c r="E21" s="5"/>
      <c r="F21" s="83"/>
      <c r="G21" s="71" t="s">
        <v>42</v>
      </c>
      <c r="H21" s="43"/>
      <c r="I21" s="43"/>
      <c r="J21" s="43"/>
      <c r="K21" s="47">
        <v>810</v>
      </c>
      <c r="L21" s="47"/>
      <c r="M21" s="79">
        <f t="shared" si="0"/>
        <v>648</v>
      </c>
      <c r="N21" s="33">
        <f>M21*100/K21</f>
        <v>80</v>
      </c>
      <c r="O21" s="72" t="s">
        <v>165</v>
      </c>
    </row>
    <row r="22" spans="1:15" x14ac:dyDescent="0.2">
      <c r="A22" s="1" t="s">
        <v>84</v>
      </c>
      <c r="B22" s="5"/>
      <c r="C22" s="5"/>
      <c r="D22" s="43"/>
      <c r="E22" s="5"/>
      <c r="F22" s="83"/>
      <c r="G22" s="71" t="s">
        <v>85</v>
      </c>
      <c r="H22" s="43"/>
      <c r="I22" s="43"/>
      <c r="J22" s="43">
        <f>H22-I22</f>
        <v>0</v>
      </c>
      <c r="K22" s="47">
        <v>0</v>
      </c>
      <c r="L22" s="47"/>
      <c r="M22" s="79">
        <f t="shared" si="0"/>
        <v>0</v>
      </c>
      <c r="O22" s="72"/>
    </row>
    <row r="23" spans="1:15" x14ac:dyDescent="0.2">
      <c r="A23" s="10" t="s">
        <v>45</v>
      </c>
      <c r="B23" s="5"/>
      <c r="C23" s="5"/>
      <c r="D23" s="43"/>
      <c r="E23" s="5">
        <v>185</v>
      </c>
      <c r="F23" s="83">
        <v>65</v>
      </c>
      <c r="G23" s="71" t="s">
        <v>173</v>
      </c>
      <c r="H23" s="43"/>
      <c r="I23" s="43"/>
      <c r="J23" s="43"/>
      <c r="K23" s="47"/>
      <c r="L23" s="47"/>
      <c r="M23" s="79">
        <f t="shared" si="0"/>
        <v>0</v>
      </c>
      <c r="O23" s="72"/>
    </row>
    <row r="24" spans="1:15" x14ac:dyDescent="0.2">
      <c r="A24" s="45" t="s">
        <v>86</v>
      </c>
      <c r="B24" s="5"/>
      <c r="C24" s="5"/>
      <c r="D24" s="43"/>
      <c r="E24" s="5"/>
      <c r="F24" s="83">
        <v>30</v>
      </c>
      <c r="G24" s="71" t="s">
        <v>87</v>
      </c>
      <c r="H24" s="43"/>
      <c r="I24" s="43"/>
      <c r="J24" s="43"/>
      <c r="K24" s="47"/>
      <c r="L24" s="47"/>
      <c r="M24" s="79">
        <f t="shared" si="0"/>
        <v>0</v>
      </c>
      <c r="O24" s="72"/>
    </row>
    <row r="25" spans="1:15" x14ac:dyDescent="0.2">
      <c r="A25" s="45" t="s">
        <v>111</v>
      </c>
      <c r="B25" s="5"/>
      <c r="C25" s="5"/>
      <c r="D25" s="43"/>
      <c r="E25" s="5">
        <v>150</v>
      </c>
      <c r="F25" s="83">
        <v>12</v>
      </c>
      <c r="G25" s="71" t="s">
        <v>152</v>
      </c>
      <c r="H25" s="43">
        <v>27289.08</v>
      </c>
      <c r="I25" s="43">
        <v>36817.58</v>
      </c>
      <c r="J25" s="43">
        <f t="shared" ref="J25:J30" si="1">H25-I25</f>
        <v>-9528.5</v>
      </c>
      <c r="K25" s="47"/>
      <c r="L25" s="47"/>
      <c r="M25" s="79">
        <f t="shared" si="0"/>
        <v>0</v>
      </c>
      <c r="O25" s="72"/>
    </row>
    <row r="26" spans="1:15" x14ac:dyDescent="0.2">
      <c r="A26" s="84" t="s">
        <v>128</v>
      </c>
      <c r="B26" s="5">
        <v>1</v>
      </c>
      <c r="C26" s="5">
        <v>17</v>
      </c>
      <c r="D26" s="43"/>
      <c r="E26" s="5">
        <v>29</v>
      </c>
      <c r="F26" s="83"/>
      <c r="G26" s="71" t="s">
        <v>129</v>
      </c>
      <c r="H26" s="43"/>
      <c r="I26" s="43"/>
      <c r="J26" s="43">
        <f t="shared" si="1"/>
        <v>0</v>
      </c>
      <c r="K26" s="47">
        <v>1200</v>
      </c>
      <c r="L26" s="47"/>
      <c r="M26" s="79">
        <f t="shared" si="0"/>
        <v>960</v>
      </c>
      <c r="N26" s="33">
        <f>M26*100/K26</f>
        <v>80</v>
      </c>
      <c r="O26" s="72" t="s">
        <v>189</v>
      </c>
    </row>
    <row r="27" spans="1:15" x14ac:dyDescent="0.2">
      <c r="A27" s="1" t="s">
        <v>149</v>
      </c>
      <c r="B27" s="5"/>
      <c r="C27" s="5">
        <v>115</v>
      </c>
      <c r="D27" s="43"/>
      <c r="E27" s="5"/>
      <c r="F27" s="83"/>
      <c r="G27" s="71" t="s">
        <v>168</v>
      </c>
      <c r="H27" s="43"/>
      <c r="I27" s="43"/>
      <c r="J27" s="43">
        <f t="shared" si="1"/>
        <v>0</v>
      </c>
      <c r="K27" s="47">
        <v>324</v>
      </c>
      <c r="L27" s="47"/>
      <c r="M27" s="79">
        <f t="shared" si="0"/>
        <v>259.2</v>
      </c>
      <c r="N27" s="33">
        <f>M27*100/K27</f>
        <v>80</v>
      </c>
      <c r="O27" s="72"/>
    </row>
    <row r="28" spans="1:15" ht="23.25" customHeight="1" x14ac:dyDescent="0.2">
      <c r="A28" s="84" t="s">
        <v>157</v>
      </c>
      <c r="B28" s="5"/>
      <c r="C28" s="5">
        <v>12</v>
      </c>
      <c r="D28" s="43"/>
      <c r="E28" s="5">
        <v>10</v>
      </c>
      <c r="F28" s="83"/>
      <c r="G28" s="71" t="s">
        <v>158</v>
      </c>
      <c r="H28" s="43"/>
      <c r="I28" s="43"/>
      <c r="J28" s="43">
        <f t="shared" si="1"/>
        <v>0</v>
      </c>
      <c r="K28" s="47">
        <v>990</v>
      </c>
      <c r="L28" s="47"/>
      <c r="M28" s="79">
        <f t="shared" si="0"/>
        <v>792</v>
      </c>
      <c r="N28" s="33">
        <f>M28*100/K28</f>
        <v>80</v>
      </c>
      <c r="O28" s="72" t="s">
        <v>184</v>
      </c>
    </row>
    <row r="29" spans="1:15" x14ac:dyDescent="0.2">
      <c r="A29" s="1" t="s">
        <v>160</v>
      </c>
      <c r="B29" s="5"/>
      <c r="C29" s="5"/>
      <c r="D29" s="43"/>
      <c r="E29" s="5"/>
      <c r="F29" s="83"/>
      <c r="G29" s="71" t="s">
        <v>161</v>
      </c>
      <c r="H29" s="43"/>
      <c r="I29" s="43"/>
      <c r="J29" s="43">
        <f t="shared" si="1"/>
        <v>0</v>
      </c>
      <c r="K29" s="47">
        <v>100</v>
      </c>
      <c r="L29" s="47"/>
      <c r="M29" s="79">
        <v>100</v>
      </c>
      <c r="N29" s="33">
        <f>M29*100/K29</f>
        <v>100</v>
      </c>
      <c r="O29" s="72"/>
    </row>
    <row r="30" spans="1:15" x14ac:dyDescent="0.2">
      <c r="A30" s="1" t="s">
        <v>162</v>
      </c>
      <c r="B30" s="5"/>
      <c r="C30" s="5"/>
      <c r="D30" s="43"/>
      <c r="E30" s="5"/>
      <c r="F30" s="83"/>
      <c r="G30" s="71" t="s">
        <v>163</v>
      </c>
      <c r="H30" s="43"/>
      <c r="I30" s="43"/>
      <c r="J30" s="43">
        <f t="shared" si="1"/>
        <v>0</v>
      </c>
      <c r="K30" s="47">
        <f>600+445</f>
        <v>1045</v>
      </c>
      <c r="L30" s="47"/>
      <c r="M30" s="79">
        <f>600+445</f>
        <v>1045</v>
      </c>
      <c r="O30" s="72"/>
    </row>
    <row r="31" spans="1:15" x14ac:dyDescent="0.2">
      <c r="A31" s="1" t="s">
        <v>47</v>
      </c>
      <c r="B31" s="5"/>
      <c r="C31" s="5"/>
      <c r="D31" s="43"/>
      <c r="E31" s="5"/>
      <c r="F31" s="83"/>
      <c r="G31" s="71" t="s">
        <v>48</v>
      </c>
      <c r="H31" s="43"/>
      <c r="I31" s="43"/>
      <c r="J31" s="43"/>
      <c r="K31" s="47">
        <v>0</v>
      </c>
      <c r="L31" s="47"/>
      <c r="M31" s="79"/>
      <c r="O31" s="72"/>
    </row>
    <row r="32" spans="1:15" x14ac:dyDescent="0.2">
      <c r="A32" s="10" t="s">
        <v>140</v>
      </c>
      <c r="B32" s="5">
        <f>SUM(B4:B31)</f>
        <v>16</v>
      </c>
      <c r="C32" s="5">
        <f>SUM(C4:C31)</f>
        <v>766</v>
      </c>
      <c r="D32" s="5"/>
      <c r="E32" s="5">
        <f>SUM(E4:E31)</f>
        <v>1789</v>
      </c>
      <c r="F32" s="83"/>
      <c r="G32" s="7"/>
      <c r="H32" s="43">
        <f>SUM(H4:H31)</f>
        <v>190429.08000000002</v>
      </c>
      <c r="I32" s="43">
        <f>SUM(I4:I31)</f>
        <v>202934.58000000002</v>
      </c>
      <c r="J32" s="43">
        <f>H32-I32</f>
        <v>-12505.5</v>
      </c>
      <c r="K32" s="48">
        <f>SUM(K4:K31)</f>
        <v>28917.5</v>
      </c>
      <c r="L32" s="48"/>
      <c r="M32" s="80">
        <f>SUM(M4:M31)</f>
        <v>21038.3</v>
      </c>
      <c r="O32" s="69"/>
    </row>
    <row r="33" spans="1:13" x14ac:dyDescent="0.2">
      <c r="A33" s="1" t="s">
        <v>141</v>
      </c>
      <c r="B33" s="5"/>
      <c r="C33" s="5"/>
      <c r="D33" s="5"/>
      <c r="E33" s="5"/>
      <c r="F33" s="83"/>
      <c r="G33" s="7"/>
      <c r="H33" s="5"/>
      <c r="I33" s="5"/>
      <c r="J33" s="5"/>
      <c r="K33" s="43">
        <v>34000</v>
      </c>
      <c r="L33" s="43"/>
      <c r="M33" s="81">
        <v>21917</v>
      </c>
    </row>
    <row r="34" spans="1:13" x14ac:dyDescent="0.2">
      <c r="A34" s="2" t="s">
        <v>123</v>
      </c>
      <c r="B34" s="5"/>
      <c r="C34" s="5"/>
      <c r="D34" s="5"/>
      <c r="E34" s="5"/>
      <c r="F34" s="83"/>
      <c r="G34" s="7"/>
      <c r="H34" s="5"/>
      <c r="I34" s="5"/>
      <c r="J34" s="5"/>
      <c r="K34" s="43">
        <f>K33-K32</f>
        <v>5082.5</v>
      </c>
      <c r="L34" s="43"/>
      <c r="M34" s="81">
        <f>M33-M32</f>
        <v>878.70000000000073</v>
      </c>
    </row>
    <row r="35" spans="1:13" x14ac:dyDescent="0.2">
      <c r="B35" s="5"/>
      <c r="C35" s="5"/>
      <c r="D35" s="5"/>
      <c r="E35" s="5"/>
      <c r="F35" s="83"/>
      <c r="G35" s="1"/>
      <c r="H35" s="5"/>
      <c r="I35" s="5"/>
      <c r="J35" s="5"/>
    </row>
    <row r="36" spans="1:13" x14ac:dyDescent="0.2">
      <c r="B36" s="5"/>
      <c r="C36" s="5"/>
      <c r="D36" s="5"/>
      <c r="E36" s="5"/>
      <c r="F36" s="83"/>
      <c r="H36" s="5"/>
      <c r="I36" s="5"/>
      <c r="J36" s="5"/>
    </row>
    <row r="37" spans="1:13" x14ac:dyDescent="0.2">
      <c r="B37" s="5"/>
      <c r="C37" s="5"/>
      <c r="D37" s="5"/>
      <c r="E37" s="5"/>
      <c r="F37" s="83"/>
      <c r="H37" s="5"/>
      <c r="I37" s="5"/>
      <c r="J37" s="5"/>
    </row>
    <row r="38" spans="1:13" x14ac:dyDescent="0.2">
      <c r="B38" s="5"/>
      <c r="C38" s="5"/>
      <c r="D38" s="5"/>
      <c r="E38" s="5"/>
      <c r="F38" s="5"/>
      <c r="H38" s="5"/>
      <c r="I38" s="5"/>
      <c r="J38" s="5"/>
    </row>
    <row r="39" spans="1:13" x14ac:dyDescent="0.2">
      <c r="B39" s="5"/>
      <c r="C39" s="5"/>
      <c r="D39" s="5"/>
      <c r="E39" s="5"/>
      <c r="F39" s="5"/>
      <c r="H39" s="5"/>
      <c r="I39" s="5"/>
      <c r="J39" s="5"/>
    </row>
    <row r="40" spans="1:13" x14ac:dyDescent="0.2">
      <c r="B40" s="5"/>
      <c r="C40" s="5"/>
      <c r="D40" s="5"/>
      <c r="E40" s="5"/>
      <c r="F40" s="5"/>
      <c r="H40" s="5"/>
      <c r="I40" s="5"/>
      <c r="J40" s="5"/>
    </row>
    <row r="41" spans="1:13" x14ac:dyDescent="0.2">
      <c r="I41" s="1" t="s">
        <v>181</v>
      </c>
      <c r="J41" s="1"/>
      <c r="K41" s="43">
        <v>34000</v>
      </c>
      <c r="L41" s="43"/>
    </row>
    <row r="42" spans="1:13" x14ac:dyDescent="0.2">
      <c r="I42" s="82" t="s">
        <v>180</v>
      </c>
      <c r="J42" s="43">
        <f>(2191700/34000)-100</f>
        <v>-35.538235294117641</v>
      </c>
      <c r="K42" s="43">
        <f>K41*J42/100</f>
        <v>-12082.999999999998</v>
      </c>
      <c r="L42" s="43"/>
    </row>
    <row r="43" spans="1:13" x14ac:dyDescent="0.2">
      <c r="I43" s="1" t="s">
        <v>182</v>
      </c>
      <c r="K43" s="44">
        <f>K41+K42</f>
        <v>21917</v>
      </c>
      <c r="L43" s="44"/>
    </row>
    <row r="44" spans="1:13" x14ac:dyDescent="0.2">
      <c r="K44" s="43"/>
      <c r="L44" s="43"/>
    </row>
    <row r="45" spans="1:13" x14ac:dyDescent="0.2">
      <c r="M45" s="43"/>
    </row>
  </sheetData>
  <phoneticPr fontId="15" type="noConversion"/>
  <pageMargins left="0.75" right="0.75" top="1" bottom="1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25" sqref="B25"/>
    </sheetView>
  </sheetViews>
  <sheetFormatPr baseColWidth="10" defaultColWidth="11.5546875" defaultRowHeight="12.75" x14ac:dyDescent="0.2"/>
  <cols>
    <col min="1" max="1" width="25.109375" style="2" customWidth="1"/>
    <col min="2" max="2" width="8.77734375" style="2" customWidth="1"/>
    <col min="3" max="3" width="11.5546875" style="33"/>
    <col min="4" max="16384" width="11.5546875" style="2"/>
  </cols>
  <sheetData>
    <row r="1" spans="1:3" ht="18" x14ac:dyDescent="0.25">
      <c r="A1" s="53" t="s">
        <v>176</v>
      </c>
      <c r="B1" s="53"/>
    </row>
    <row r="3" spans="1:3" s="4" customFormat="1" ht="28.5" customHeight="1" x14ac:dyDescent="0.2">
      <c r="A3" s="35" t="s">
        <v>177</v>
      </c>
      <c r="B3" s="68" t="s">
        <v>192</v>
      </c>
    </row>
    <row r="4" spans="1:3" x14ac:dyDescent="0.2">
      <c r="A4" s="93" t="s">
        <v>16</v>
      </c>
      <c r="B4" s="88">
        <v>4503.6000000000004</v>
      </c>
      <c r="C4" s="67"/>
    </row>
    <row r="5" spans="1:3" x14ac:dyDescent="0.2">
      <c r="A5" s="95" t="s">
        <v>18</v>
      </c>
      <c r="B5" s="88">
        <v>5764.5</v>
      </c>
      <c r="C5" s="67"/>
    </row>
    <row r="6" spans="1:3" x14ac:dyDescent="0.2">
      <c r="A6" s="95" t="s">
        <v>20</v>
      </c>
      <c r="B6" s="88">
        <v>1490.4</v>
      </c>
      <c r="C6" s="72"/>
    </row>
    <row r="7" spans="1:3" x14ac:dyDescent="0.2">
      <c r="A7" s="94" t="s">
        <v>24</v>
      </c>
      <c r="B7" s="88">
        <f>842.4+648</f>
        <v>1490.4</v>
      </c>
      <c r="C7" s="72"/>
    </row>
    <row r="8" spans="1:3" x14ac:dyDescent="0.2">
      <c r="A8" s="95" t="s">
        <v>153</v>
      </c>
      <c r="B8" s="88">
        <v>3045.6</v>
      </c>
      <c r="C8" s="72"/>
    </row>
    <row r="9" spans="1:3" x14ac:dyDescent="0.2">
      <c r="A9" s="94" t="s">
        <v>185</v>
      </c>
      <c r="B9" s="88">
        <v>129.6</v>
      </c>
      <c r="C9" s="73"/>
    </row>
    <row r="10" spans="1:3" x14ac:dyDescent="0.2">
      <c r="A10" s="96" t="s">
        <v>37</v>
      </c>
      <c r="B10" s="88">
        <v>453.6</v>
      </c>
      <c r="C10" s="72"/>
    </row>
    <row r="11" spans="1:3" x14ac:dyDescent="0.2">
      <c r="A11" s="95" t="s">
        <v>39</v>
      </c>
      <c r="B11" s="88">
        <v>356.4</v>
      </c>
      <c r="C11" s="72"/>
    </row>
    <row r="12" spans="1:3" x14ac:dyDescent="0.2">
      <c r="A12" s="97" t="s">
        <v>183</v>
      </c>
      <c r="B12" s="88">
        <v>648</v>
      </c>
      <c r="C12" s="72"/>
    </row>
    <row r="13" spans="1:3" x14ac:dyDescent="0.2">
      <c r="A13" s="95" t="s">
        <v>128</v>
      </c>
      <c r="B13" s="88">
        <v>960</v>
      </c>
      <c r="C13" s="72"/>
    </row>
    <row r="14" spans="1:3" x14ac:dyDescent="0.2">
      <c r="A14" s="95" t="s">
        <v>149</v>
      </c>
      <c r="B14" s="88">
        <v>259.2</v>
      </c>
      <c r="C14" s="72"/>
    </row>
    <row r="15" spans="1:3" x14ac:dyDescent="0.2">
      <c r="A15" s="93" t="s">
        <v>157</v>
      </c>
      <c r="B15" s="88">
        <v>792</v>
      </c>
      <c r="C15" s="72"/>
    </row>
    <row r="16" spans="1:3" x14ac:dyDescent="0.2">
      <c r="A16" s="93" t="s">
        <v>160</v>
      </c>
      <c r="B16" s="88">
        <v>100</v>
      </c>
      <c r="C16" s="72"/>
    </row>
    <row r="17" spans="1:3" x14ac:dyDescent="0.2">
      <c r="A17" s="93" t="s">
        <v>162</v>
      </c>
      <c r="B17" s="88">
        <v>1045</v>
      </c>
      <c r="C17" s="72"/>
    </row>
    <row r="18" spans="1:3" x14ac:dyDescent="0.2">
      <c r="A18" s="92" t="s">
        <v>193</v>
      </c>
      <c r="B18" s="89">
        <f>SUM(B4:B17)</f>
        <v>21038.3</v>
      </c>
      <c r="C18" s="69"/>
    </row>
    <row r="19" spans="1:3" x14ac:dyDescent="0.2">
      <c r="A19" s="91"/>
      <c r="B19" s="90"/>
    </row>
  </sheetData>
  <phoneticPr fontId="15" type="noConversion"/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xSplit="1" topLeftCell="B1" activePane="topRight" state="frozen"/>
      <selection pane="topRight" sqref="A1:IV65536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bestFit="1" customWidth="1"/>
    <col min="7" max="7" width="15.88671875" style="2" customWidth="1"/>
    <col min="8" max="8" width="7.88671875" style="2" bestFit="1" customWidth="1"/>
    <col min="9" max="9" width="7.5546875" style="2" customWidth="1"/>
    <col min="10" max="10" width="6.5546875" style="2" customWidth="1"/>
    <col min="11" max="11" width="7.5546875" style="2" bestFit="1" customWidth="1"/>
    <col min="12" max="12" width="8.44140625" style="2" customWidth="1"/>
    <col min="13" max="13" width="2.33203125" style="33" bestFit="1" customWidth="1"/>
    <col min="14" max="14" width="14.21875" style="33" customWidth="1"/>
    <col min="15" max="16384" width="11.5546875" style="2"/>
  </cols>
  <sheetData>
    <row r="1" spans="1:14" ht="18" x14ac:dyDescent="0.25">
      <c r="A1" s="53" t="s">
        <v>195</v>
      </c>
    </row>
    <row r="3" spans="1:14" s="4" customFormat="1" ht="28.5" customHeight="1" x14ac:dyDescent="0.2">
      <c r="A3" s="35" t="s">
        <v>194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179</v>
      </c>
      <c r="L3" s="78" t="s">
        <v>196</v>
      </c>
      <c r="M3" s="32" t="s">
        <v>190</v>
      </c>
      <c r="N3" s="68" t="s">
        <v>134</v>
      </c>
    </row>
    <row r="4" spans="1:14" x14ac:dyDescent="0.2">
      <c r="A4" s="84" t="s">
        <v>16</v>
      </c>
      <c r="B4" s="5">
        <v>1</v>
      </c>
      <c r="C4" s="5">
        <v>23</v>
      </c>
      <c r="D4" s="43"/>
      <c r="E4" s="5">
        <v>211</v>
      </c>
      <c r="F4" s="83">
        <v>100</v>
      </c>
      <c r="G4" s="70" t="s">
        <v>178</v>
      </c>
      <c r="H4" s="43"/>
      <c r="I4" s="43"/>
      <c r="J4" s="43">
        <f>H4-I4</f>
        <v>0</v>
      </c>
      <c r="K4" s="47">
        <v>4503.6000000000004</v>
      </c>
      <c r="L4" s="105">
        <f>K4-(K4*5/100)</f>
        <v>4278.42</v>
      </c>
      <c r="M4" s="33">
        <f>L4*100/K4</f>
        <v>94.999999999999986</v>
      </c>
      <c r="N4" s="99"/>
    </row>
    <row r="5" spans="1:14" ht="25.5" customHeight="1" x14ac:dyDescent="0.2">
      <c r="A5" s="84" t="s">
        <v>18</v>
      </c>
      <c r="B5" s="5">
        <v>8</v>
      </c>
      <c r="C5" s="5">
        <v>77</v>
      </c>
      <c r="D5" s="43">
        <v>35</v>
      </c>
      <c r="E5" s="5">
        <v>94</v>
      </c>
      <c r="F5" s="83">
        <v>35</v>
      </c>
      <c r="G5" s="71" t="s">
        <v>105</v>
      </c>
      <c r="H5" s="43"/>
      <c r="I5" s="43"/>
      <c r="J5" s="43">
        <f>H5-I5</f>
        <v>0</v>
      </c>
      <c r="K5" s="47">
        <v>5764.5</v>
      </c>
      <c r="L5" s="105">
        <f t="shared" ref="L5:L27" si="0">K5-(K5*5/100)</f>
        <v>5476.2749999999996</v>
      </c>
      <c r="M5" s="33">
        <f>L5*100/K5</f>
        <v>95</v>
      </c>
      <c r="N5" s="99"/>
    </row>
    <row r="6" spans="1:14" x14ac:dyDescent="0.2">
      <c r="A6" s="64" t="s">
        <v>113</v>
      </c>
      <c r="B6" s="5"/>
      <c r="C6" s="5">
        <v>53</v>
      </c>
      <c r="D6" s="43">
        <v>20</v>
      </c>
      <c r="E6" s="5"/>
      <c r="F6" s="83"/>
      <c r="G6" s="71" t="s">
        <v>75</v>
      </c>
      <c r="H6" s="43"/>
      <c r="I6" s="43"/>
      <c r="J6" s="43"/>
      <c r="K6" s="47"/>
      <c r="L6" s="105">
        <f t="shared" si="0"/>
        <v>0</v>
      </c>
      <c r="N6" s="73"/>
    </row>
    <row r="7" spans="1:14" x14ac:dyDescent="0.2">
      <c r="A7" s="84" t="s">
        <v>20</v>
      </c>
      <c r="B7" s="5"/>
      <c r="C7" s="5">
        <v>39</v>
      </c>
      <c r="D7" s="43">
        <v>25</v>
      </c>
      <c r="E7" s="5"/>
      <c r="F7" s="83"/>
      <c r="G7" s="70" t="s">
        <v>56</v>
      </c>
      <c r="H7" s="43"/>
      <c r="I7" s="43"/>
      <c r="J7" s="43">
        <f>H7-I7</f>
        <v>0</v>
      </c>
      <c r="K7" s="47">
        <v>1490.4</v>
      </c>
      <c r="L7" s="105">
        <f t="shared" si="0"/>
        <v>1415.88</v>
      </c>
      <c r="M7" s="33">
        <f>L7*100/K7</f>
        <v>95</v>
      </c>
      <c r="N7" s="73"/>
    </row>
    <row r="8" spans="1:14" x14ac:dyDescent="0.2">
      <c r="A8" s="8" t="s">
        <v>114</v>
      </c>
      <c r="B8" s="5"/>
      <c r="C8" s="5">
        <v>16</v>
      </c>
      <c r="D8" s="43">
        <v>17</v>
      </c>
      <c r="E8" s="5"/>
      <c r="F8" s="83"/>
      <c r="G8" s="71" t="s">
        <v>75</v>
      </c>
      <c r="H8" s="43"/>
      <c r="I8" s="43"/>
      <c r="J8" s="43"/>
      <c r="K8" s="47">
        <v>0</v>
      </c>
      <c r="L8" s="105">
        <f t="shared" si="0"/>
        <v>0</v>
      </c>
      <c r="N8" s="73"/>
    </row>
    <row r="9" spans="1:14" x14ac:dyDescent="0.2">
      <c r="A9" s="85" t="s">
        <v>24</v>
      </c>
      <c r="B9" s="5"/>
      <c r="C9" s="5"/>
      <c r="D9" s="43"/>
      <c r="E9" s="5">
        <v>157</v>
      </c>
      <c r="F9" s="83">
        <v>15</v>
      </c>
      <c r="G9" s="71" t="s">
        <v>126</v>
      </c>
      <c r="H9" s="43"/>
      <c r="I9" s="43"/>
      <c r="J9" s="43">
        <f>H9-I9</f>
        <v>0</v>
      </c>
      <c r="K9" s="47">
        <v>842.4</v>
      </c>
      <c r="L9" s="105">
        <f t="shared" si="0"/>
        <v>800.28</v>
      </c>
      <c r="M9" s="33">
        <f>L9*100/K9</f>
        <v>95</v>
      </c>
      <c r="N9" s="73"/>
    </row>
    <row r="10" spans="1:14" x14ac:dyDescent="0.2">
      <c r="A10" s="7"/>
      <c r="B10" s="5"/>
      <c r="C10" s="5"/>
      <c r="D10" s="43"/>
      <c r="E10" s="5"/>
      <c r="F10" s="83"/>
      <c r="G10" s="71" t="s">
        <v>107</v>
      </c>
      <c r="H10" s="43"/>
      <c r="I10" s="43"/>
      <c r="J10" s="43"/>
      <c r="K10" s="47">
        <v>648</v>
      </c>
      <c r="L10" s="105">
        <f t="shared" si="0"/>
        <v>615.6</v>
      </c>
      <c r="M10" s="33">
        <f>L10*100/K10</f>
        <v>95</v>
      </c>
      <c r="N10" s="73"/>
    </row>
    <row r="11" spans="1:14" ht="25.5" x14ac:dyDescent="0.2">
      <c r="A11" s="84" t="s">
        <v>153</v>
      </c>
      <c r="B11" s="5">
        <v>6</v>
      </c>
      <c r="C11" s="5">
        <v>95</v>
      </c>
      <c r="D11" s="43">
        <v>45</v>
      </c>
      <c r="E11" s="5"/>
      <c r="F11" s="83"/>
      <c r="G11" s="70" t="s">
        <v>55</v>
      </c>
      <c r="H11" s="43"/>
      <c r="I11" s="43"/>
      <c r="J11" s="43">
        <f>H11-I11</f>
        <v>0</v>
      </c>
      <c r="K11" s="47">
        <v>3045.6</v>
      </c>
      <c r="L11" s="105">
        <f t="shared" si="0"/>
        <v>2893.3199999999997</v>
      </c>
      <c r="M11" s="33">
        <f>L11*100/K11</f>
        <v>95</v>
      </c>
      <c r="N11" s="73"/>
    </row>
    <row r="12" spans="1:14" x14ac:dyDescent="0.2">
      <c r="A12" s="9" t="s">
        <v>115</v>
      </c>
      <c r="B12" s="5"/>
      <c r="C12" s="5">
        <v>28</v>
      </c>
      <c r="D12" s="43">
        <v>20</v>
      </c>
      <c r="E12" s="5"/>
      <c r="F12" s="83"/>
      <c r="G12" s="71" t="s">
        <v>75</v>
      </c>
      <c r="H12" s="43"/>
      <c r="I12" s="43"/>
      <c r="J12" s="43"/>
      <c r="K12" s="47">
        <v>0</v>
      </c>
      <c r="L12" s="105"/>
      <c r="N12" s="73"/>
    </row>
    <row r="13" spans="1:14" x14ac:dyDescent="0.2">
      <c r="A13" s="45" t="s">
        <v>197</v>
      </c>
      <c r="B13" s="5"/>
      <c r="C13" s="5"/>
      <c r="D13" s="43"/>
      <c r="E13" s="5"/>
      <c r="F13" s="83"/>
      <c r="G13" s="70" t="s">
        <v>202</v>
      </c>
      <c r="H13" s="43"/>
      <c r="I13" s="43"/>
      <c r="J13" s="43"/>
      <c r="K13" s="47">
        <v>0</v>
      </c>
      <c r="L13" s="105"/>
      <c r="N13" s="73"/>
    </row>
    <row r="14" spans="1:14" ht="25.5" x14ac:dyDescent="0.2">
      <c r="A14" s="85" t="s">
        <v>198</v>
      </c>
      <c r="B14" s="5"/>
      <c r="C14" s="5"/>
      <c r="D14" s="43"/>
      <c r="E14" s="5">
        <v>247</v>
      </c>
      <c r="F14" s="83">
        <v>15</v>
      </c>
      <c r="G14" s="70" t="s">
        <v>186</v>
      </c>
      <c r="H14" s="43"/>
      <c r="I14" s="43"/>
      <c r="J14" s="43"/>
      <c r="K14" s="47">
        <v>129.6</v>
      </c>
      <c r="L14" s="105"/>
      <c r="N14" s="73"/>
    </row>
    <row r="15" spans="1:14" x14ac:dyDescent="0.2">
      <c r="A15" s="10" t="s">
        <v>199</v>
      </c>
      <c r="B15" s="5"/>
      <c r="C15" s="5"/>
      <c r="D15" s="43"/>
      <c r="E15" s="5"/>
      <c r="F15" s="83"/>
      <c r="G15" s="71" t="s">
        <v>64</v>
      </c>
      <c r="H15" s="43"/>
      <c r="I15" s="43"/>
      <c r="J15" s="43"/>
      <c r="K15" s="47">
        <v>0</v>
      </c>
      <c r="L15" s="105"/>
      <c r="N15" s="73"/>
    </row>
    <row r="16" spans="1:14" x14ac:dyDescent="0.2">
      <c r="A16" s="45" t="s">
        <v>35</v>
      </c>
      <c r="B16" s="5"/>
      <c r="C16" s="5"/>
      <c r="D16" s="43"/>
      <c r="E16" s="5"/>
      <c r="F16" s="83"/>
      <c r="G16" s="70" t="s">
        <v>65</v>
      </c>
      <c r="H16" s="43"/>
      <c r="I16" s="43"/>
      <c r="J16" s="43"/>
      <c r="K16" s="47">
        <v>0</v>
      </c>
      <c r="L16" s="105">
        <v>250</v>
      </c>
      <c r="N16" s="73"/>
    </row>
    <row r="17" spans="1:14" x14ac:dyDescent="0.2">
      <c r="A17" s="85" t="s">
        <v>37</v>
      </c>
      <c r="B17" s="5"/>
      <c r="C17" s="5">
        <v>161</v>
      </c>
      <c r="D17" s="43"/>
      <c r="E17" s="5">
        <v>392</v>
      </c>
      <c r="F17" s="83">
        <v>20</v>
      </c>
      <c r="G17" s="71" t="s">
        <v>166</v>
      </c>
      <c r="H17" s="43"/>
      <c r="I17" s="43"/>
      <c r="J17" s="43">
        <f>H17-I17</f>
        <v>0</v>
      </c>
      <c r="K17" s="47">
        <v>453.6</v>
      </c>
      <c r="L17" s="105">
        <f t="shared" si="0"/>
        <v>430.92</v>
      </c>
      <c r="M17" s="33">
        <f>L17*100/K17</f>
        <v>95</v>
      </c>
      <c r="N17" s="73"/>
    </row>
    <row r="18" spans="1:14" x14ac:dyDescent="0.2">
      <c r="A18" s="84" t="s">
        <v>39</v>
      </c>
      <c r="B18" s="5"/>
      <c r="C18" s="5">
        <v>130</v>
      </c>
      <c r="D18" s="43"/>
      <c r="E18" s="5">
        <v>314</v>
      </c>
      <c r="F18" s="83">
        <v>18</v>
      </c>
      <c r="G18" s="71" t="s">
        <v>40</v>
      </c>
      <c r="H18" s="43"/>
      <c r="I18" s="43"/>
      <c r="J18" s="43">
        <f>H18-I18</f>
        <v>0</v>
      </c>
      <c r="K18" s="47">
        <v>356.4</v>
      </c>
      <c r="L18" s="105">
        <f t="shared" si="0"/>
        <v>338.58</v>
      </c>
      <c r="M18" s="33">
        <f>L18*100/K18</f>
        <v>95</v>
      </c>
      <c r="N18" s="73"/>
    </row>
    <row r="19" spans="1:14" ht="25.5" x14ac:dyDescent="0.2">
      <c r="A19" s="98" t="s">
        <v>183</v>
      </c>
      <c r="B19" s="5"/>
      <c r="C19" s="5"/>
      <c r="D19" s="43"/>
      <c r="E19" s="5"/>
      <c r="F19" s="83"/>
      <c r="G19" s="71" t="s">
        <v>42</v>
      </c>
      <c r="H19" s="43"/>
      <c r="I19" s="43"/>
      <c r="J19" s="43"/>
      <c r="K19" s="47">
        <v>648</v>
      </c>
      <c r="L19" s="105">
        <f t="shared" si="0"/>
        <v>615.6</v>
      </c>
      <c r="M19" s="33">
        <f>L19*100/K19</f>
        <v>95</v>
      </c>
      <c r="N19" s="73"/>
    </row>
    <row r="20" spans="1:14" x14ac:dyDescent="0.2">
      <c r="A20" s="1" t="s">
        <v>84</v>
      </c>
      <c r="B20" s="5"/>
      <c r="C20" s="5"/>
      <c r="D20" s="43"/>
      <c r="E20" s="5"/>
      <c r="F20" s="83"/>
      <c r="G20" s="71" t="s">
        <v>85</v>
      </c>
      <c r="H20" s="43"/>
      <c r="I20" s="43"/>
      <c r="J20" s="43">
        <f>H20-I20</f>
        <v>0</v>
      </c>
      <c r="K20" s="47">
        <v>0</v>
      </c>
      <c r="L20" s="105"/>
      <c r="N20" s="73"/>
    </row>
    <row r="21" spans="1:14" x14ac:dyDescent="0.2">
      <c r="A21" s="10" t="s">
        <v>45</v>
      </c>
      <c r="B21" s="5"/>
      <c r="C21" s="5"/>
      <c r="D21" s="43"/>
      <c r="E21" s="5">
        <v>185</v>
      </c>
      <c r="F21" s="83">
        <v>65</v>
      </c>
      <c r="G21" s="71" t="s">
        <v>173</v>
      </c>
      <c r="H21" s="43"/>
      <c r="I21" s="43"/>
      <c r="J21" s="43"/>
      <c r="K21" s="47">
        <v>0</v>
      </c>
      <c r="L21" s="105"/>
      <c r="N21" s="73"/>
    </row>
    <row r="22" spans="1:14" x14ac:dyDescent="0.2">
      <c r="A22" s="45" t="s">
        <v>86</v>
      </c>
      <c r="B22" s="5"/>
      <c r="C22" s="5"/>
      <c r="D22" s="43"/>
      <c r="E22" s="5"/>
      <c r="F22" s="83">
        <v>30</v>
      </c>
      <c r="G22" s="71" t="s">
        <v>87</v>
      </c>
      <c r="H22" s="43"/>
      <c r="I22" s="43"/>
      <c r="J22" s="43"/>
      <c r="K22" s="47">
        <v>0</v>
      </c>
      <c r="L22" s="105"/>
      <c r="N22" s="73"/>
    </row>
    <row r="23" spans="1:14" x14ac:dyDescent="0.2">
      <c r="A23" s="45" t="s">
        <v>111</v>
      </c>
      <c r="B23" s="5"/>
      <c r="C23" s="5"/>
      <c r="D23" s="43"/>
      <c r="E23" s="5">
        <v>150</v>
      </c>
      <c r="F23" s="83">
        <v>12</v>
      </c>
      <c r="G23" s="71" t="s">
        <v>152</v>
      </c>
      <c r="H23" s="43"/>
      <c r="I23" s="43"/>
      <c r="J23" s="43">
        <f t="shared" ref="J23:J28" si="1">H23-I23</f>
        <v>0</v>
      </c>
      <c r="K23" s="47">
        <v>0</v>
      </c>
      <c r="L23" s="105"/>
      <c r="N23" s="73"/>
    </row>
    <row r="24" spans="1:14" x14ac:dyDescent="0.2">
      <c r="A24" s="84" t="s">
        <v>128</v>
      </c>
      <c r="B24" s="5">
        <v>1</v>
      </c>
      <c r="C24" s="5">
        <v>17</v>
      </c>
      <c r="D24" s="43"/>
      <c r="E24" s="5">
        <v>29</v>
      </c>
      <c r="F24" s="83"/>
      <c r="G24" s="71" t="s">
        <v>129</v>
      </c>
      <c r="H24" s="43"/>
      <c r="I24" s="43"/>
      <c r="J24" s="43">
        <f t="shared" si="1"/>
        <v>0</v>
      </c>
      <c r="K24" s="47">
        <v>960</v>
      </c>
      <c r="L24" s="105">
        <f t="shared" si="0"/>
        <v>912</v>
      </c>
      <c r="M24" s="33">
        <f>L24*100/K24</f>
        <v>95</v>
      </c>
      <c r="N24" s="73"/>
    </row>
    <row r="25" spans="1:14" x14ac:dyDescent="0.2">
      <c r="A25" s="1" t="s">
        <v>149</v>
      </c>
      <c r="B25" s="5"/>
      <c r="C25" s="5">
        <v>115</v>
      </c>
      <c r="D25" s="43"/>
      <c r="E25" s="5"/>
      <c r="F25" s="83"/>
      <c r="G25" s="71" t="s">
        <v>168</v>
      </c>
      <c r="H25" s="43"/>
      <c r="I25" s="43"/>
      <c r="J25" s="43">
        <f t="shared" si="1"/>
        <v>0</v>
      </c>
      <c r="K25" s="47">
        <v>259.2</v>
      </c>
      <c r="L25" s="105">
        <f t="shared" si="0"/>
        <v>246.23999999999998</v>
      </c>
      <c r="M25" s="33">
        <f>L25*100/K25</f>
        <v>94.999999999999986</v>
      </c>
      <c r="N25" s="73"/>
    </row>
    <row r="26" spans="1:14" ht="23.25" customHeight="1" x14ac:dyDescent="0.2">
      <c r="A26" s="84" t="s">
        <v>157</v>
      </c>
      <c r="B26" s="5"/>
      <c r="C26" s="5">
        <v>12</v>
      </c>
      <c r="D26" s="43"/>
      <c r="E26" s="5">
        <v>10</v>
      </c>
      <c r="F26" s="83"/>
      <c r="G26" s="71" t="s">
        <v>158</v>
      </c>
      <c r="H26" s="43"/>
      <c r="I26" s="43"/>
      <c r="J26" s="43">
        <f t="shared" si="1"/>
        <v>0</v>
      </c>
      <c r="K26" s="47">
        <v>792</v>
      </c>
      <c r="L26" s="105">
        <f t="shared" si="0"/>
        <v>752.4</v>
      </c>
      <c r="M26" s="33">
        <f>L26*100/K26</f>
        <v>95</v>
      </c>
      <c r="N26" s="73" t="s">
        <v>206</v>
      </c>
    </row>
    <row r="27" spans="1:14" x14ac:dyDescent="0.2">
      <c r="A27" s="1" t="s">
        <v>160</v>
      </c>
      <c r="B27" s="5"/>
      <c r="C27" s="5"/>
      <c r="D27" s="43"/>
      <c r="E27" s="5"/>
      <c r="F27" s="83"/>
      <c r="G27" s="71" t="s">
        <v>161</v>
      </c>
      <c r="H27" s="43"/>
      <c r="I27" s="43"/>
      <c r="J27" s="43">
        <f t="shared" si="1"/>
        <v>0</v>
      </c>
      <c r="K27" s="47">
        <v>100</v>
      </c>
      <c r="L27" s="105">
        <f t="shared" si="0"/>
        <v>95</v>
      </c>
      <c r="M27" s="33">
        <f>L27*100/K27</f>
        <v>95</v>
      </c>
      <c r="N27" s="73"/>
    </row>
    <row r="28" spans="1:14" x14ac:dyDescent="0.2">
      <c r="A28" s="1" t="s">
        <v>162</v>
      </c>
      <c r="B28" s="5"/>
      <c r="C28" s="5"/>
      <c r="D28" s="43"/>
      <c r="E28" s="5"/>
      <c r="F28" s="83"/>
      <c r="G28" s="71" t="s">
        <v>163</v>
      </c>
      <c r="H28" s="43"/>
      <c r="I28" s="43"/>
      <c r="J28" s="43">
        <f t="shared" si="1"/>
        <v>0</v>
      </c>
      <c r="K28" s="47">
        <v>1045</v>
      </c>
      <c r="L28" s="105"/>
      <c r="N28" s="73"/>
    </row>
    <row r="29" spans="1:14" x14ac:dyDescent="0.2">
      <c r="A29" s="1" t="s">
        <v>200</v>
      </c>
      <c r="B29" s="5"/>
      <c r="C29" s="5"/>
      <c r="D29" s="43"/>
      <c r="E29" s="5"/>
      <c r="F29" s="83"/>
      <c r="G29" s="71" t="s">
        <v>204</v>
      </c>
      <c r="H29" s="43"/>
      <c r="I29" s="43"/>
      <c r="J29" s="43">
        <f>H29-I29</f>
        <v>0</v>
      </c>
      <c r="K29" s="47">
        <v>0</v>
      </c>
      <c r="L29" s="105">
        <v>500</v>
      </c>
      <c r="N29" s="73"/>
    </row>
    <row r="30" spans="1:14" x14ac:dyDescent="0.2">
      <c r="A30" s="1" t="s">
        <v>201</v>
      </c>
      <c r="B30" s="5"/>
      <c r="C30" s="5"/>
      <c r="D30" s="43"/>
      <c r="E30" s="5"/>
      <c r="F30" s="83"/>
      <c r="G30" s="71" t="s">
        <v>203</v>
      </c>
      <c r="H30" s="43"/>
      <c r="I30" s="43"/>
      <c r="J30" s="43">
        <f>H30-I30</f>
        <v>0</v>
      </c>
      <c r="K30" s="47">
        <v>0</v>
      </c>
      <c r="L30" s="105"/>
      <c r="N30" s="73"/>
    </row>
    <row r="31" spans="1:14" x14ac:dyDescent="0.2">
      <c r="A31" s="1" t="s">
        <v>47</v>
      </c>
      <c r="B31" s="5"/>
      <c r="C31" s="5"/>
      <c r="D31" s="43"/>
      <c r="E31" s="5"/>
      <c r="F31" s="83"/>
      <c r="G31" s="71" t="s">
        <v>48</v>
      </c>
      <c r="H31" s="43"/>
      <c r="I31" s="43"/>
      <c r="J31" s="43"/>
      <c r="K31" s="47">
        <v>0</v>
      </c>
      <c r="L31" s="105"/>
      <c r="N31" s="73"/>
    </row>
    <row r="32" spans="1:14" x14ac:dyDescent="0.2">
      <c r="A32" s="10" t="s">
        <v>140</v>
      </c>
      <c r="B32" s="5">
        <f>SUM(B4:B31)</f>
        <v>16</v>
      </c>
      <c r="C32" s="5">
        <f>SUM(C4:C31)</f>
        <v>766</v>
      </c>
      <c r="D32" s="5"/>
      <c r="E32" s="5">
        <f>SUM(E4:E31)</f>
        <v>1789</v>
      </c>
      <c r="F32" s="83"/>
      <c r="G32" s="7"/>
      <c r="H32" s="43">
        <f>SUM(H4:H31)</f>
        <v>0</v>
      </c>
      <c r="I32" s="43">
        <f>SUM(I4:I31)</f>
        <v>0</v>
      </c>
      <c r="J32" s="43">
        <f>H32-I32</f>
        <v>0</v>
      </c>
      <c r="K32" s="48">
        <f>SUM(K4:K31)</f>
        <v>21038.3</v>
      </c>
      <c r="L32" s="104">
        <f>SUM(L4:L31)</f>
        <v>19620.515000000003</v>
      </c>
      <c r="N32" s="100"/>
    </row>
    <row r="33" spans="1:14" x14ac:dyDescent="0.2">
      <c r="A33" s="1" t="s">
        <v>141</v>
      </c>
      <c r="B33" s="5"/>
      <c r="C33" s="5"/>
      <c r="D33" s="5"/>
      <c r="E33" s="5"/>
      <c r="F33" s="83"/>
      <c r="G33" s="7"/>
      <c r="H33" s="5"/>
      <c r="I33" s="5"/>
      <c r="J33" s="5"/>
      <c r="K33" s="43">
        <v>21917</v>
      </c>
      <c r="L33" s="105">
        <v>22000</v>
      </c>
      <c r="N33" s="101"/>
    </row>
    <row r="34" spans="1:14" x14ac:dyDescent="0.2">
      <c r="A34" s="2" t="s">
        <v>123</v>
      </c>
      <c r="B34" s="5"/>
      <c r="C34" s="5"/>
      <c r="D34" s="5"/>
      <c r="E34" s="5"/>
      <c r="F34" s="83"/>
      <c r="G34" s="7"/>
      <c r="H34" s="5"/>
      <c r="I34" s="5"/>
      <c r="J34" s="5"/>
      <c r="K34" s="43">
        <f>K33-K32</f>
        <v>878.70000000000073</v>
      </c>
      <c r="L34" s="105">
        <f>L33-L32</f>
        <v>2379.4849999999969</v>
      </c>
      <c r="N34" s="101"/>
    </row>
    <row r="35" spans="1:14" x14ac:dyDescent="0.2">
      <c r="B35" s="5"/>
      <c r="C35" s="5"/>
      <c r="D35" s="5"/>
      <c r="E35" s="5"/>
      <c r="F35" s="83"/>
      <c r="G35" s="1"/>
      <c r="H35" s="5"/>
      <c r="I35" s="5"/>
      <c r="J35" s="5"/>
      <c r="L35" s="5"/>
    </row>
    <row r="36" spans="1:14" x14ac:dyDescent="0.2">
      <c r="B36" s="5"/>
      <c r="C36" s="5"/>
      <c r="D36" s="5"/>
      <c r="E36" s="5"/>
      <c r="F36" s="83"/>
      <c r="H36" s="5"/>
      <c r="I36" s="5"/>
      <c r="J36" s="5"/>
    </row>
    <row r="37" spans="1:14" x14ac:dyDescent="0.2">
      <c r="B37" s="5"/>
      <c r="C37" s="5"/>
      <c r="D37" s="5"/>
      <c r="E37" s="5"/>
      <c r="F37" s="83"/>
      <c r="H37" s="5"/>
      <c r="I37" s="5"/>
      <c r="J37" s="5"/>
    </row>
    <row r="38" spans="1:14" x14ac:dyDescent="0.2">
      <c r="B38" s="5"/>
      <c r="C38" s="5"/>
      <c r="D38" s="5"/>
      <c r="E38" s="5"/>
      <c r="F38" s="5"/>
      <c r="H38" s="5"/>
      <c r="I38" s="5"/>
      <c r="J38" s="5"/>
    </row>
    <row r="39" spans="1:14" x14ac:dyDescent="0.2">
      <c r="B39" s="5"/>
      <c r="C39" s="5"/>
      <c r="D39" s="5"/>
      <c r="E39" s="5"/>
      <c r="F39" s="5"/>
      <c r="H39" s="5"/>
      <c r="I39" s="5"/>
      <c r="J39" s="5"/>
    </row>
    <row r="40" spans="1:14" x14ac:dyDescent="0.2">
      <c r="B40" s="5"/>
      <c r="C40" s="5"/>
      <c r="D40" s="5"/>
      <c r="E40" s="5"/>
      <c r="F40" s="5"/>
      <c r="H40" s="5"/>
      <c r="I40" s="5"/>
      <c r="J40" s="5"/>
    </row>
    <row r="41" spans="1:14" x14ac:dyDescent="0.2">
      <c r="I41" s="1" t="s">
        <v>182</v>
      </c>
      <c r="J41" s="1"/>
      <c r="K41" s="43">
        <f>K33</f>
        <v>21917</v>
      </c>
    </row>
    <row r="42" spans="1:14" x14ac:dyDescent="0.2">
      <c r="I42" s="82" t="s">
        <v>180</v>
      </c>
      <c r="J42" s="43">
        <f>(L33*100/K33)-100</f>
        <v>0.37870146461651188</v>
      </c>
      <c r="K42" s="43">
        <f>K41*J42/100</f>
        <v>83.000000000000909</v>
      </c>
    </row>
    <row r="43" spans="1:14" x14ac:dyDescent="0.2">
      <c r="I43" s="1" t="s">
        <v>205</v>
      </c>
      <c r="K43" s="44">
        <f>K41+K42</f>
        <v>22000</v>
      </c>
    </row>
    <row r="44" spans="1:14" x14ac:dyDescent="0.2">
      <c r="K44" s="43"/>
    </row>
    <row r="45" spans="1:14" x14ac:dyDescent="0.2">
      <c r="L45" s="43"/>
    </row>
  </sheetData>
  <phoneticPr fontId="15" type="noConversion"/>
  <pageMargins left="0.59055118110236227" right="0.39370078740157483" top="0.98425196850393704" bottom="0.98425196850393704" header="0.59055118110236227" footer="0.590551181102362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M4" sqref="M4"/>
    </sheetView>
  </sheetViews>
  <sheetFormatPr baseColWidth="10" defaultColWidth="11.5546875" defaultRowHeight="12.75" x14ac:dyDescent="0.2"/>
  <cols>
    <col min="1" max="1" width="15.55468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customWidth="1"/>
    <col min="7" max="7" width="21" style="2" customWidth="1"/>
    <col min="8" max="8" width="8.77734375" style="2" customWidth="1"/>
    <col min="9" max="9" width="8.44140625" style="2" customWidth="1"/>
    <col min="10" max="10" width="8.88671875" style="2" customWidth="1"/>
    <col min="11" max="11" width="9.33203125" style="2" customWidth="1"/>
    <col min="12" max="12" width="3.6640625" style="2" customWidth="1"/>
    <col min="13" max="13" width="6.21875" style="2" customWidth="1"/>
    <col min="14" max="14" width="8.88671875" style="2" customWidth="1"/>
    <col min="15" max="15" width="26.6640625" style="2" hidden="1" customWidth="1"/>
    <col min="16" max="16" width="0" style="2" hidden="1" customWidth="1"/>
    <col min="17" max="16384" width="11.5546875" style="2"/>
  </cols>
  <sheetData>
    <row r="1" spans="1:14" ht="15.75" x14ac:dyDescent="0.25">
      <c r="A1" s="14" t="s">
        <v>50</v>
      </c>
    </row>
    <row r="3" spans="1:14" s="4" customFormat="1" ht="38.25" x14ac:dyDescent="0.2">
      <c r="A3" s="13" t="s">
        <v>51</v>
      </c>
      <c r="B3" s="4" t="s">
        <v>2</v>
      </c>
      <c r="C3" s="4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3" t="s">
        <v>52</v>
      </c>
      <c r="L3" s="3" t="s">
        <v>13</v>
      </c>
      <c r="M3" s="4" t="s">
        <v>14</v>
      </c>
      <c r="N3" s="4" t="s">
        <v>15</v>
      </c>
    </row>
    <row r="4" spans="1:14" x14ac:dyDescent="0.2">
      <c r="A4" s="1" t="s">
        <v>16</v>
      </c>
      <c r="B4" s="5">
        <v>1</v>
      </c>
      <c r="C4" s="5"/>
      <c r="D4" s="5"/>
      <c r="E4" s="5"/>
      <c r="F4" s="5"/>
      <c r="G4" s="25" t="s">
        <v>53</v>
      </c>
      <c r="H4" s="5">
        <v>19350000</v>
      </c>
      <c r="I4" s="5">
        <v>19354000</v>
      </c>
      <c r="J4" s="5">
        <f>H4-I4</f>
        <v>-4000</v>
      </c>
      <c r="K4" s="5">
        <v>275000</v>
      </c>
      <c r="L4" s="5"/>
      <c r="M4" s="5">
        <f>L4*2158</f>
        <v>0</v>
      </c>
      <c r="N4" s="5">
        <f t="shared" ref="N4:N24" si="0">K4-M4</f>
        <v>275000</v>
      </c>
    </row>
    <row r="5" spans="1:14" x14ac:dyDescent="0.2">
      <c r="A5" s="15" t="s">
        <v>54</v>
      </c>
      <c r="B5" s="5"/>
      <c r="C5" s="5"/>
      <c r="D5" s="5"/>
      <c r="E5" s="5"/>
      <c r="F5" s="5"/>
      <c r="G5" s="17"/>
      <c r="H5" s="5"/>
      <c r="I5" s="5"/>
      <c r="J5" s="5"/>
      <c r="K5" s="5">
        <v>1000000</v>
      </c>
      <c r="L5" s="5"/>
      <c r="M5" s="5">
        <f>L5*2158</f>
        <v>0</v>
      </c>
      <c r="N5" s="5">
        <f t="shared" si="0"/>
        <v>1000000</v>
      </c>
    </row>
    <row r="6" spans="1:14" x14ac:dyDescent="0.2">
      <c r="A6" s="1" t="s">
        <v>18</v>
      </c>
      <c r="B6" s="5">
        <v>6</v>
      </c>
      <c r="C6" s="5">
        <v>67</v>
      </c>
      <c r="D6" s="5">
        <v>3000</v>
      </c>
      <c r="E6" s="5">
        <v>65</v>
      </c>
      <c r="F6" s="5">
        <v>5000</v>
      </c>
      <c r="G6" s="19" t="s">
        <v>55</v>
      </c>
      <c r="H6" s="5">
        <v>3330000</v>
      </c>
      <c r="I6" s="5">
        <v>4145000</v>
      </c>
      <c r="J6" s="5">
        <f t="shared" ref="J6:J25" si="1">H6-I6</f>
        <v>-815000</v>
      </c>
      <c r="K6" s="5">
        <v>275000</v>
      </c>
      <c r="L6" s="5">
        <v>20</v>
      </c>
      <c r="M6" s="5">
        <f t="shared" ref="M6:M25" si="2">L6*2158</f>
        <v>43160</v>
      </c>
      <c r="N6" s="5">
        <f t="shared" si="0"/>
        <v>231840</v>
      </c>
    </row>
    <row r="7" spans="1:14" x14ac:dyDescent="0.2">
      <c r="A7" s="1" t="s">
        <v>20</v>
      </c>
      <c r="B7" s="5" t="s">
        <v>21</v>
      </c>
      <c r="C7" s="5">
        <v>21</v>
      </c>
      <c r="D7" s="5">
        <v>2300</v>
      </c>
      <c r="E7" s="5"/>
      <c r="F7" s="5"/>
      <c r="G7" s="17" t="s">
        <v>56</v>
      </c>
      <c r="H7" s="5">
        <v>1628600</v>
      </c>
      <c r="I7" s="5">
        <v>1811800</v>
      </c>
      <c r="J7" s="5">
        <f t="shared" si="1"/>
        <v>-183200</v>
      </c>
      <c r="K7" s="5">
        <v>140000</v>
      </c>
      <c r="L7" s="5">
        <v>7</v>
      </c>
      <c r="M7" s="5">
        <f t="shared" si="2"/>
        <v>15106</v>
      </c>
      <c r="N7" s="5">
        <f t="shared" si="0"/>
        <v>124894</v>
      </c>
    </row>
    <row r="8" spans="1:14" x14ac:dyDescent="0.2">
      <c r="A8" s="8" t="s">
        <v>23</v>
      </c>
      <c r="B8" s="5"/>
      <c r="C8" s="5">
        <v>19</v>
      </c>
      <c r="D8" s="5">
        <v>1500</v>
      </c>
      <c r="E8" s="5"/>
      <c r="F8" s="5"/>
      <c r="G8" s="18"/>
      <c r="H8" s="5">
        <v>0</v>
      </c>
      <c r="I8" s="5">
        <v>0</v>
      </c>
      <c r="J8" s="5">
        <f t="shared" si="1"/>
        <v>0</v>
      </c>
      <c r="K8" s="5"/>
      <c r="L8" s="5"/>
      <c r="M8" s="5">
        <f t="shared" si="2"/>
        <v>0</v>
      </c>
      <c r="N8" s="5">
        <f t="shared" si="0"/>
        <v>0</v>
      </c>
    </row>
    <row r="9" spans="1:14" x14ac:dyDescent="0.2">
      <c r="A9" s="10" t="s">
        <v>24</v>
      </c>
      <c r="B9" s="5"/>
      <c r="C9" s="5"/>
      <c r="D9" s="5"/>
      <c r="E9" s="5">
        <v>74</v>
      </c>
      <c r="F9" s="5">
        <v>1200</v>
      </c>
      <c r="G9" s="18" t="s">
        <v>57</v>
      </c>
      <c r="H9" s="5">
        <v>2510125</v>
      </c>
      <c r="I9" s="5">
        <v>2776267</v>
      </c>
      <c r="J9" s="5">
        <f t="shared" si="1"/>
        <v>-266142</v>
      </c>
      <c r="K9" s="5">
        <v>50000</v>
      </c>
      <c r="L9" s="5"/>
      <c r="M9" s="5">
        <f t="shared" si="2"/>
        <v>0</v>
      </c>
      <c r="N9" s="5">
        <f t="shared" si="0"/>
        <v>50000</v>
      </c>
    </row>
    <row r="10" spans="1:14" x14ac:dyDescent="0.2">
      <c r="A10" s="10"/>
      <c r="B10" s="5"/>
      <c r="C10" s="5"/>
      <c r="D10" s="5"/>
      <c r="E10" s="5"/>
      <c r="F10" s="5"/>
      <c r="G10" s="18" t="s">
        <v>58</v>
      </c>
      <c r="H10" s="5"/>
      <c r="I10" s="5"/>
      <c r="J10" s="5"/>
      <c r="K10" s="5">
        <v>90000</v>
      </c>
      <c r="L10" s="5"/>
      <c r="M10" s="5">
        <f t="shared" si="2"/>
        <v>0</v>
      </c>
      <c r="N10" s="5">
        <f t="shared" si="0"/>
        <v>90000</v>
      </c>
    </row>
    <row r="11" spans="1:14" x14ac:dyDescent="0.2">
      <c r="A11" s="16" t="s">
        <v>59</v>
      </c>
      <c r="B11" s="5"/>
      <c r="C11" s="5"/>
      <c r="D11" s="5"/>
      <c r="E11" s="5"/>
      <c r="F11" s="5"/>
      <c r="G11" s="18" t="s">
        <v>27</v>
      </c>
      <c r="H11" s="5"/>
      <c r="I11" s="5"/>
      <c r="J11" s="5"/>
      <c r="K11" s="5">
        <v>125000</v>
      </c>
      <c r="L11" s="5"/>
      <c r="M11" s="5">
        <f t="shared" si="2"/>
        <v>0</v>
      </c>
      <c r="N11" s="5">
        <f t="shared" si="0"/>
        <v>125000</v>
      </c>
    </row>
    <row r="12" spans="1:14" x14ac:dyDescent="0.2">
      <c r="A12" s="1" t="s">
        <v>28</v>
      </c>
      <c r="B12" s="5">
        <v>2</v>
      </c>
      <c r="C12" s="5">
        <v>20</v>
      </c>
      <c r="D12" s="5">
        <v>1500</v>
      </c>
      <c r="E12" s="5"/>
      <c r="F12" s="5"/>
      <c r="G12" s="17" t="s">
        <v>29</v>
      </c>
      <c r="H12" s="5">
        <v>1474000</v>
      </c>
      <c r="I12" s="5">
        <v>1545000</v>
      </c>
      <c r="J12" s="5">
        <f t="shared" si="1"/>
        <v>-71000</v>
      </c>
      <c r="K12" s="5">
        <v>60000</v>
      </c>
      <c r="L12" s="5">
        <v>8</v>
      </c>
      <c r="M12" s="5">
        <f t="shared" si="2"/>
        <v>17264</v>
      </c>
      <c r="N12" s="5">
        <f t="shared" si="0"/>
        <v>42736</v>
      </c>
    </row>
    <row r="13" spans="1:14" x14ac:dyDescent="0.2">
      <c r="A13" s="1" t="s">
        <v>30</v>
      </c>
      <c r="B13" s="5">
        <v>6</v>
      </c>
      <c r="C13" s="5">
        <v>88</v>
      </c>
      <c r="D13" s="5">
        <v>5000</v>
      </c>
      <c r="E13" s="5"/>
      <c r="F13" s="5"/>
      <c r="G13" s="17" t="s">
        <v>19</v>
      </c>
      <c r="H13" s="5">
        <v>4950000</v>
      </c>
      <c r="I13" s="5">
        <v>5968000</v>
      </c>
      <c r="J13" s="5">
        <f t="shared" si="1"/>
        <v>-1018000</v>
      </c>
      <c r="K13" s="5">
        <v>425000</v>
      </c>
      <c r="L13" s="5">
        <v>44</v>
      </c>
      <c r="M13" s="5">
        <f t="shared" si="2"/>
        <v>94952</v>
      </c>
      <c r="N13" s="5">
        <f t="shared" si="0"/>
        <v>330048</v>
      </c>
    </row>
    <row r="14" spans="1:14" x14ac:dyDescent="0.2">
      <c r="A14" s="9" t="s">
        <v>23</v>
      </c>
      <c r="B14" s="5"/>
      <c r="C14" s="5">
        <v>17</v>
      </c>
      <c r="D14" s="5">
        <v>1000</v>
      </c>
      <c r="E14" s="5"/>
      <c r="F14" s="5"/>
      <c r="G14" s="18" t="s">
        <v>60</v>
      </c>
      <c r="H14" s="5">
        <v>0</v>
      </c>
      <c r="I14" s="5">
        <v>0</v>
      </c>
      <c r="J14" s="5">
        <f t="shared" si="1"/>
        <v>0</v>
      </c>
      <c r="K14" s="5"/>
      <c r="L14" s="5"/>
      <c r="M14" s="5">
        <f t="shared" si="2"/>
        <v>0</v>
      </c>
      <c r="N14" s="5">
        <f t="shared" si="0"/>
        <v>0</v>
      </c>
    </row>
    <row r="15" spans="1:14" x14ac:dyDescent="0.2">
      <c r="A15" s="10" t="s">
        <v>31</v>
      </c>
      <c r="B15" s="5"/>
      <c r="C15" s="5"/>
      <c r="D15" s="5"/>
      <c r="E15" s="5"/>
      <c r="F15" s="5"/>
      <c r="G15" s="18" t="s">
        <v>32</v>
      </c>
      <c r="H15" s="5">
        <v>0</v>
      </c>
      <c r="I15" s="5">
        <v>0</v>
      </c>
      <c r="J15" s="5">
        <f t="shared" si="1"/>
        <v>0</v>
      </c>
      <c r="K15" s="5"/>
      <c r="L15" s="5"/>
      <c r="M15" s="5">
        <f t="shared" si="2"/>
        <v>0</v>
      </c>
      <c r="N15" s="5">
        <f t="shared" si="0"/>
        <v>0</v>
      </c>
    </row>
    <row r="16" spans="1:14" x14ac:dyDescent="0.2">
      <c r="A16" s="1" t="s">
        <v>33</v>
      </c>
      <c r="B16" s="5"/>
      <c r="C16" s="5">
        <v>137</v>
      </c>
      <c r="D16" s="5"/>
      <c r="E16" s="5"/>
      <c r="F16" s="5"/>
      <c r="G16" s="26" t="s">
        <v>61</v>
      </c>
      <c r="H16" s="5">
        <v>3097750</v>
      </c>
      <c r="I16" s="5">
        <v>3097750</v>
      </c>
      <c r="J16" s="5">
        <f t="shared" si="1"/>
        <v>0</v>
      </c>
      <c r="K16" s="5">
        <v>30000</v>
      </c>
      <c r="L16" s="5"/>
      <c r="M16" s="5">
        <f t="shared" si="2"/>
        <v>0</v>
      </c>
      <c r="N16" s="5">
        <f t="shared" si="0"/>
        <v>30000</v>
      </c>
    </row>
    <row r="17" spans="1:14" x14ac:dyDescent="0.2">
      <c r="A17" s="10" t="s">
        <v>62</v>
      </c>
      <c r="B17" s="5"/>
      <c r="C17" s="5">
        <v>100</v>
      </c>
      <c r="D17" s="5"/>
      <c r="E17" s="5"/>
      <c r="F17" s="5"/>
      <c r="G17" s="26" t="s">
        <v>61</v>
      </c>
      <c r="H17" s="5"/>
      <c r="I17" s="5"/>
      <c r="J17" s="5">
        <f t="shared" si="1"/>
        <v>0</v>
      </c>
      <c r="K17" s="5">
        <v>20000</v>
      </c>
      <c r="L17" s="5"/>
      <c r="M17" s="5">
        <f t="shared" si="2"/>
        <v>0</v>
      </c>
      <c r="N17" s="5">
        <f t="shared" si="0"/>
        <v>20000</v>
      </c>
    </row>
    <row r="18" spans="1:14" x14ac:dyDescent="0.2">
      <c r="A18" s="10" t="s">
        <v>63</v>
      </c>
      <c r="B18" s="5"/>
      <c r="C18" s="5">
        <v>27</v>
      </c>
      <c r="D18" s="5"/>
      <c r="E18" s="5"/>
      <c r="F18" s="5"/>
      <c r="G18" s="18" t="s">
        <v>64</v>
      </c>
      <c r="H18" s="5">
        <v>709042</v>
      </c>
      <c r="I18" s="5">
        <v>1130271</v>
      </c>
      <c r="J18" s="5">
        <f t="shared" si="1"/>
        <v>-421229</v>
      </c>
      <c r="K18" s="5">
        <v>10000</v>
      </c>
      <c r="L18" s="5"/>
      <c r="M18" s="5">
        <f t="shared" si="2"/>
        <v>0</v>
      </c>
      <c r="N18" s="5">
        <f t="shared" si="0"/>
        <v>10000</v>
      </c>
    </row>
    <row r="19" spans="1:14" x14ac:dyDescent="0.2">
      <c r="A19" s="1" t="s">
        <v>35</v>
      </c>
      <c r="B19" s="5"/>
      <c r="C19" s="5"/>
      <c r="D19" s="5"/>
      <c r="E19" s="5"/>
      <c r="F19" s="5"/>
      <c r="G19" s="25" t="s">
        <v>65</v>
      </c>
      <c r="H19" s="5">
        <v>0</v>
      </c>
      <c r="I19" s="5">
        <v>0</v>
      </c>
      <c r="J19" s="5">
        <f t="shared" si="1"/>
        <v>0</v>
      </c>
      <c r="K19" s="5">
        <v>0</v>
      </c>
      <c r="L19" s="5"/>
      <c r="M19" s="5">
        <f t="shared" si="2"/>
        <v>0</v>
      </c>
      <c r="N19" s="5">
        <f t="shared" si="0"/>
        <v>0</v>
      </c>
    </row>
    <row r="20" spans="1:14" x14ac:dyDescent="0.2">
      <c r="A20" s="10" t="s">
        <v>37</v>
      </c>
      <c r="B20" s="5"/>
      <c r="C20" s="5"/>
      <c r="D20" s="5"/>
      <c r="E20" s="5"/>
      <c r="F20" s="5"/>
      <c r="G20" s="18" t="s">
        <v>38</v>
      </c>
      <c r="H20" s="5">
        <v>0</v>
      </c>
      <c r="I20" s="5">
        <v>0</v>
      </c>
      <c r="J20" s="5">
        <f t="shared" si="1"/>
        <v>0</v>
      </c>
      <c r="K20" s="5">
        <v>0</v>
      </c>
      <c r="L20" s="5"/>
      <c r="M20" s="5">
        <f t="shared" si="2"/>
        <v>0</v>
      </c>
      <c r="N20" s="5">
        <f t="shared" si="0"/>
        <v>0</v>
      </c>
    </row>
    <row r="21" spans="1:14" x14ac:dyDescent="0.2">
      <c r="A21" s="1" t="s">
        <v>39</v>
      </c>
      <c r="B21" s="5"/>
      <c r="C21" s="5"/>
      <c r="D21" s="5"/>
      <c r="E21" s="5">
        <v>539</v>
      </c>
      <c r="F21" s="5">
        <v>2500</v>
      </c>
      <c r="G21" s="18" t="s">
        <v>40</v>
      </c>
      <c r="H21" s="5">
        <v>3438000</v>
      </c>
      <c r="I21" s="5">
        <v>3438000</v>
      </c>
      <c r="J21" s="5">
        <f t="shared" si="1"/>
        <v>0</v>
      </c>
      <c r="K21" s="5">
        <v>50000</v>
      </c>
      <c r="L21" s="5"/>
      <c r="M21" s="5">
        <f t="shared" si="2"/>
        <v>0</v>
      </c>
      <c r="N21" s="5">
        <f t="shared" si="0"/>
        <v>50000</v>
      </c>
    </row>
    <row r="22" spans="1:14" x14ac:dyDescent="0.2">
      <c r="A22" s="1" t="s">
        <v>41</v>
      </c>
      <c r="B22" s="5"/>
      <c r="C22" s="5">
        <v>220</v>
      </c>
      <c r="D22" s="5"/>
      <c r="E22" s="5">
        <v>30</v>
      </c>
      <c r="F22" s="5">
        <v>5000</v>
      </c>
      <c r="G22" s="18" t="s">
        <v>42</v>
      </c>
      <c r="H22" s="5">
        <v>3965000</v>
      </c>
      <c r="I22" s="5">
        <v>4400000</v>
      </c>
      <c r="J22" s="5">
        <f t="shared" si="1"/>
        <v>-435000</v>
      </c>
      <c r="K22" s="5">
        <v>30000</v>
      </c>
      <c r="L22" s="5"/>
      <c r="M22" s="5">
        <f t="shared" si="2"/>
        <v>0</v>
      </c>
      <c r="N22" s="5">
        <f t="shared" si="0"/>
        <v>30000</v>
      </c>
    </row>
    <row r="23" spans="1:14" x14ac:dyDescent="0.2">
      <c r="A23" s="1" t="s">
        <v>43</v>
      </c>
      <c r="B23" s="5"/>
      <c r="C23" s="5"/>
      <c r="D23" s="5"/>
      <c r="E23" s="5"/>
      <c r="F23" s="5"/>
      <c r="G23" s="18" t="s">
        <v>44</v>
      </c>
      <c r="H23" s="5">
        <v>0</v>
      </c>
      <c r="I23" s="5">
        <v>0</v>
      </c>
      <c r="J23" s="5">
        <f t="shared" si="1"/>
        <v>0</v>
      </c>
      <c r="K23" s="5">
        <v>50000</v>
      </c>
      <c r="L23" s="5"/>
      <c r="M23" s="5">
        <f t="shared" si="2"/>
        <v>0</v>
      </c>
      <c r="N23" s="5">
        <f t="shared" si="0"/>
        <v>50000</v>
      </c>
    </row>
    <row r="24" spans="1:14" x14ac:dyDescent="0.2">
      <c r="A24" s="10" t="s">
        <v>45</v>
      </c>
      <c r="B24" s="5"/>
      <c r="C24" s="5"/>
      <c r="D24" s="5"/>
      <c r="E24" s="5"/>
      <c r="F24" s="5"/>
      <c r="G24" s="17" t="s">
        <v>46</v>
      </c>
      <c r="H24" s="5">
        <v>0</v>
      </c>
      <c r="I24" s="5">
        <v>0</v>
      </c>
      <c r="J24" s="5">
        <f t="shared" si="1"/>
        <v>0</v>
      </c>
      <c r="K24" s="5">
        <v>75000</v>
      </c>
      <c r="L24" s="5"/>
      <c r="M24" s="5">
        <f t="shared" si="2"/>
        <v>0</v>
      </c>
      <c r="N24" s="5">
        <f t="shared" si="0"/>
        <v>75000</v>
      </c>
    </row>
    <row r="25" spans="1:14" x14ac:dyDescent="0.2">
      <c r="A25" s="1" t="s">
        <v>47</v>
      </c>
      <c r="B25" s="5"/>
      <c r="C25" s="5"/>
      <c r="D25" s="5"/>
      <c r="E25" s="5"/>
      <c r="F25" s="5"/>
      <c r="G25" s="18" t="s">
        <v>48</v>
      </c>
      <c r="H25" s="5">
        <v>0</v>
      </c>
      <c r="I25" s="5">
        <v>0</v>
      </c>
      <c r="J25" s="5">
        <f t="shared" si="1"/>
        <v>0</v>
      </c>
      <c r="K25" s="5">
        <v>425000</v>
      </c>
      <c r="L25" s="5"/>
      <c r="M25" s="5">
        <f t="shared" si="2"/>
        <v>0</v>
      </c>
      <c r="N25" s="5">
        <f>K25-M25</f>
        <v>425000</v>
      </c>
    </row>
    <row r="26" spans="1:14" x14ac:dyDescent="0.2">
      <c r="A26" s="10" t="s">
        <v>66</v>
      </c>
      <c r="B26" s="5"/>
      <c r="C26" s="5"/>
      <c r="D26" s="5"/>
      <c r="E26" s="5"/>
      <c r="F26" s="5"/>
      <c r="G26" s="7"/>
      <c r="H26" s="5">
        <f>SUM(H4:H25)</f>
        <v>44452517</v>
      </c>
      <c r="I26" s="5">
        <f>SUM(I4:I25)</f>
        <v>47666088</v>
      </c>
      <c r="J26" s="5">
        <f>H26-I26</f>
        <v>-3213571</v>
      </c>
      <c r="K26" s="11">
        <f>SUM(K4:K25)</f>
        <v>3130000</v>
      </c>
      <c r="L26" s="11">
        <f>SUM(L4:L25)</f>
        <v>79</v>
      </c>
      <c r="M26" s="11">
        <f>SUM(M4:M25)</f>
        <v>170482</v>
      </c>
      <c r="N26" s="11">
        <f>SUM(N4:N25)</f>
        <v>2959518</v>
      </c>
    </row>
    <row r="27" spans="1:14" x14ac:dyDescent="0.2">
      <c r="B27" s="5"/>
      <c r="C27" s="5"/>
      <c r="D27" s="5"/>
      <c r="E27" s="5"/>
      <c r="F27" s="5"/>
      <c r="G27" s="7"/>
      <c r="H27" s="5"/>
      <c r="I27" s="5"/>
      <c r="J27" s="5"/>
      <c r="K27" s="5"/>
    </row>
    <row r="28" spans="1:14" x14ac:dyDescent="0.2">
      <c r="B28" s="5"/>
      <c r="C28" s="5"/>
      <c r="D28" s="5"/>
      <c r="E28" s="5"/>
      <c r="F28" s="5"/>
      <c r="G28" s="7"/>
      <c r="H28" s="5"/>
      <c r="I28" s="5"/>
      <c r="J28" s="5"/>
      <c r="K28" s="5"/>
    </row>
    <row r="29" spans="1:14" x14ac:dyDescent="0.2">
      <c r="B29" s="5"/>
      <c r="C29" s="5"/>
      <c r="D29" s="5"/>
      <c r="E29" s="5"/>
      <c r="F29" s="5"/>
      <c r="H29" s="5"/>
      <c r="I29" s="5"/>
      <c r="J29" s="5"/>
      <c r="K29" s="5"/>
    </row>
    <row r="30" spans="1:14" x14ac:dyDescent="0.2">
      <c r="B30" s="5"/>
      <c r="C30" s="5"/>
      <c r="D30" s="5"/>
      <c r="E30" s="5"/>
      <c r="F30" s="5"/>
      <c r="H30" s="5"/>
      <c r="I30" s="5"/>
      <c r="J30" s="5"/>
      <c r="K30" s="5"/>
    </row>
    <row r="31" spans="1:14" x14ac:dyDescent="0.2">
      <c r="B31" s="5"/>
      <c r="C31" s="5"/>
      <c r="D31" s="5"/>
      <c r="E31" s="5"/>
      <c r="F31" s="5"/>
      <c r="H31" s="5"/>
      <c r="I31" s="5"/>
      <c r="J31" s="5"/>
      <c r="K31" s="5"/>
    </row>
    <row r="32" spans="1:14" x14ac:dyDescent="0.2">
      <c r="B32" s="5"/>
      <c r="C32" s="5"/>
      <c r="D32" s="5"/>
      <c r="E32" s="5"/>
      <c r="F32" s="5"/>
      <c r="H32" s="5"/>
      <c r="I32" s="5"/>
      <c r="J32" s="5"/>
      <c r="K32" s="5"/>
    </row>
    <row r="33" spans="2:11" x14ac:dyDescent="0.2">
      <c r="B33" s="5"/>
      <c r="C33" s="5"/>
      <c r="D33" s="5"/>
      <c r="E33" s="5"/>
      <c r="F33" s="5"/>
      <c r="H33" s="5"/>
      <c r="I33" s="5"/>
      <c r="J33" s="5"/>
      <c r="K33" s="5"/>
    </row>
    <row r="34" spans="2:11" x14ac:dyDescent="0.2">
      <c r="B34" s="5"/>
      <c r="C34" s="5"/>
      <c r="D34" s="5"/>
      <c r="E34" s="5"/>
      <c r="F34" s="5"/>
      <c r="H34" s="5"/>
      <c r="I34" s="5"/>
      <c r="J34" s="5"/>
      <c r="K34" s="5"/>
    </row>
  </sheetData>
  <phoneticPr fontId="0" type="noConversion"/>
  <printOptions gridLines="1" gridLinesSet="0"/>
  <pageMargins left="0.59055118110236227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>
    <oddHeader>&amp;R&amp;A</oddHeader>
    <oddFooter>&amp;L&amp;D&amp;C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M4" sqref="M4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bestFit="1" customWidth="1"/>
    <col min="7" max="7" width="15.88671875" style="2" customWidth="1"/>
    <col min="8" max="8" width="7.88671875" style="2" bestFit="1" customWidth="1"/>
    <col min="9" max="9" width="8.33203125" style="2" customWidth="1"/>
    <col min="10" max="11" width="7.5546875" style="2" bestFit="1" customWidth="1"/>
    <col min="12" max="12" width="8.44140625" style="2" customWidth="1"/>
    <col min="13" max="13" width="5.21875" style="33" customWidth="1"/>
    <col min="14" max="14" width="11.5546875" style="33"/>
    <col min="15" max="16384" width="11.5546875" style="2"/>
  </cols>
  <sheetData>
    <row r="1" spans="1:14" ht="18" x14ac:dyDescent="0.25">
      <c r="A1" s="53" t="s">
        <v>195</v>
      </c>
    </row>
    <row r="3" spans="1:14" s="4" customFormat="1" ht="28.5" customHeight="1" x14ac:dyDescent="0.2">
      <c r="A3" s="35" t="s">
        <v>194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179</v>
      </c>
      <c r="L3" s="78" t="s">
        <v>196</v>
      </c>
      <c r="M3" s="32" t="s">
        <v>190</v>
      </c>
      <c r="N3" s="68" t="s">
        <v>134</v>
      </c>
    </row>
    <row r="4" spans="1:14" x14ac:dyDescent="0.2">
      <c r="A4" s="84" t="s">
        <v>16</v>
      </c>
      <c r="B4" s="5">
        <v>1</v>
      </c>
      <c r="C4" s="5">
        <v>23</v>
      </c>
      <c r="D4" s="43"/>
      <c r="E4" s="5">
        <v>211</v>
      </c>
      <c r="F4" s="83">
        <v>100</v>
      </c>
      <c r="G4" s="70" t="s">
        <v>178</v>
      </c>
      <c r="H4" s="43"/>
      <c r="I4" s="43"/>
      <c r="J4" s="43">
        <f>H4-I4</f>
        <v>0</v>
      </c>
      <c r="K4" s="47">
        <v>4503.6000000000004</v>
      </c>
      <c r="L4" s="79">
        <f>K4-(K4*10/100)</f>
        <v>4053.2400000000002</v>
      </c>
      <c r="M4" s="33">
        <f>L4*100/K4</f>
        <v>89.999999999999986</v>
      </c>
      <c r="N4" s="67"/>
    </row>
    <row r="5" spans="1:14" ht="25.5" customHeight="1" x14ac:dyDescent="0.2">
      <c r="A5" s="84" t="s">
        <v>18</v>
      </c>
      <c r="B5" s="5">
        <v>8</v>
      </c>
      <c r="C5" s="5">
        <v>77</v>
      </c>
      <c r="D5" s="43">
        <v>35</v>
      </c>
      <c r="E5" s="5">
        <v>94</v>
      </c>
      <c r="F5" s="83">
        <v>35</v>
      </c>
      <c r="G5" s="71" t="s">
        <v>105</v>
      </c>
      <c r="H5" s="43"/>
      <c r="I5" s="43"/>
      <c r="J5" s="43">
        <f>H5-I5</f>
        <v>0</v>
      </c>
      <c r="K5" s="47">
        <v>5764.5</v>
      </c>
      <c r="L5" s="79">
        <f>K5-(K5*10/100)</f>
        <v>5188.05</v>
      </c>
      <c r="M5" s="33">
        <f>L5*100/K5</f>
        <v>90</v>
      </c>
      <c r="N5" s="67"/>
    </row>
    <row r="6" spans="1:14" x14ac:dyDescent="0.2">
      <c r="A6" s="64" t="s">
        <v>113</v>
      </c>
      <c r="B6" s="5"/>
      <c r="C6" s="5">
        <v>53</v>
      </c>
      <c r="D6" s="43">
        <v>20</v>
      </c>
      <c r="E6" s="5"/>
      <c r="F6" s="83"/>
      <c r="G6" s="71" t="s">
        <v>75</v>
      </c>
      <c r="H6" s="43"/>
      <c r="I6" s="43"/>
      <c r="J6" s="43"/>
      <c r="K6" s="47"/>
      <c r="L6" s="79"/>
      <c r="N6" s="72"/>
    </row>
    <row r="7" spans="1:14" x14ac:dyDescent="0.2">
      <c r="A7" s="84" t="s">
        <v>20</v>
      </c>
      <c r="B7" s="5"/>
      <c r="C7" s="5">
        <v>39</v>
      </c>
      <c r="D7" s="43">
        <v>25</v>
      </c>
      <c r="E7" s="5"/>
      <c r="F7" s="83"/>
      <c r="G7" s="70" t="s">
        <v>56</v>
      </c>
      <c r="H7" s="43"/>
      <c r="I7" s="43"/>
      <c r="J7" s="43">
        <f>H7-I7</f>
        <v>0</v>
      </c>
      <c r="K7" s="47">
        <v>1490.4</v>
      </c>
      <c r="L7" s="79">
        <f>K7-(K7*10/100)</f>
        <v>1341.3600000000001</v>
      </c>
      <c r="M7" s="33">
        <f>L7*100/K7</f>
        <v>90</v>
      </c>
      <c r="N7" s="72"/>
    </row>
    <row r="8" spans="1:14" x14ac:dyDescent="0.2">
      <c r="A8" s="8" t="s">
        <v>114</v>
      </c>
      <c r="B8" s="5"/>
      <c r="C8" s="5">
        <v>16</v>
      </c>
      <c r="D8" s="43">
        <v>17</v>
      </c>
      <c r="E8" s="5"/>
      <c r="F8" s="83"/>
      <c r="G8" s="71" t="s">
        <v>75</v>
      </c>
      <c r="H8" s="43"/>
      <c r="I8" s="43"/>
      <c r="J8" s="43"/>
      <c r="K8" s="47">
        <v>0</v>
      </c>
      <c r="L8" s="79"/>
      <c r="N8" s="72"/>
    </row>
    <row r="9" spans="1:14" x14ac:dyDescent="0.2">
      <c r="A9" s="85" t="s">
        <v>24</v>
      </c>
      <c r="B9" s="5"/>
      <c r="C9" s="5"/>
      <c r="D9" s="43"/>
      <c r="E9" s="5">
        <v>157</v>
      </c>
      <c r="F9" s="83">
        <v>15</v>
      </c>
      <c r="G9" s="71" t="s">
        <v>126</v>
      </c>
      <c r="H9" s="43"/>
      <c r="I9" s="43"/>
      <c r="J9" s="43">
        <f>H9-I9</f>
        <v>0</v>
      </c>
      <c r="K9" s="47">
        <v>842.4</v>
      </c>
      <c r="L9" s="79">
        <f>K9-(K9*10/100)</f>
        <v>758.16</v>
      </c>
      <c r="M9" s="33">
        <f>L9*100/K9</f>
        <v>90</v>
      </c>
      <c r="N9" s="72"/>
    </row>
    <row r="10" spans="1:14" x14ac:dyDescent="0.2">
      <c r="A10" s="7"/>
      <c r="B10" s="5"/>
      <c r="C10" s="5"/>
      <c r="D10" s="43"/>
      <c r="E10" s="5"/>
      <c r="F10" s="83"/>
      <c r="G10" s="71" t="s">
        <v>107</v>
      </c>
      <c r="H10" s="43"/>
      <c r="I10" s="43"/>
      <c r="J10" s="43"/>
      <c r="K10" s="47">
        <v>648</v>
      </c>
      <c r="L10" s="79">
        <f>K10-(K10*10/100)</f>
        <v>583.20000000000005</v>
      </c>
      <c r="M10" s="33">
        <f>L10*100/K10</f>
        <v>90.000000000000014</v>
      </c>
      <c r="N10" s="72"/>
    </row>
    <row r="11" spans="1:14" ht="25.5" x14ac:dyDescent="0.2">
      <c r="A11" s="84" t="s">
        <v>153</v>
      </c>
      <c r="B11" s="5">
        <v>6</v>
      </c>
      <c r="C11" s="5">
        <v>95</v>
      </c>
      <c r="D11" s="43">
        <v>45</v>
      </c>
      <c r="E11" s="5"/>
      <c r="F11" s="83"/>
      <c r="G11" s="70" t="s">
        <v>55</v>
      </c>
      <c r="H11" s="43"/>
      <c r="I11" s="43"/>
      <c r="J11" s="43">
        <f>H11-I11</f>
        <v>0</v>
      </c>
      <c r="K11" s="47">
        <v>3045.6</v>
      </c>
      <c r="L11" s="79">
        <f>K11-(K11*10/100)</f>
        <v>2741.04</v>
      </c>
      <c r="M11" s="33">
        <f>L11*100/K11</f>
        <v>90</v>
      </c>
      <c r="N11" s="72"/>
    </row>
    <row r="12" spans="1:14" x14ac:dyDescent="0.2">
      <c r="A12" s="9" t="s">
        <v>115</v>
      </c>
      <c r="B12" s="5"/>
      <c r="C12" s="5">
        <v>28</v>
      </c>
      <c r="D12" s="43">
        <v>20</v>
      </c>
      <c r="E12" s="5"/>
      <c r="F12" s="83"/>
      <c r="G12" s="71" t="s">
        <v>75</v>
      </c>
      <c r="H12" s="43"/>
      <c r="I12" s="43"/>
      <c r="J12" s="43"/>
      <c r="K12" s="47">
        <v>0</v>
      </c>
      <c r="L12" s="79"/>
      <c r="N12" s="72"/>
    </row>
    <row r="13" spans="1:14" x14ac:dyDescent="0.2">
      <c r="A13" s="45" t="s">
        <v>197</v>
      </c>
      <c r="B13" s="5"/>
      <c r="C13" s="5"/>
      <c r="D13" s="43"/>
      <c r="E13" s="5"/>
      <c r="F13" s="83"/>
      <c r="G13" s="70" t="s">
        <v>202</v>
      </c>
      <c r="H13" s="43"/>
      <c r="I13" s="43"/>
      <c r="J13" s="43"/>
      <c r="K13" s="47">
        <v>0</v>
      </c>
      <c r="L13" s="79"/>
      <c r="N13" s="72"/>
    </row>
    <row r="14" spans="1:14" ht="25.5" x14ac:dyDescent="0.2">
      <c r="A14" s="85" t="s">
        <v>198</v>
      </c>
      <c r="B14" s="5"/>
      <c r="C14" s="5"/>
      <c r="D14" s="43"/>
      <c r="E14" s="5">
        <v>247</v>
      </c>
      <c r="F14" s="83">
        <v>15</v>
      </c>
      <c r="G14" s="70" t="s">
        <v>186</v>
      </c>
      <c r="H14" s="43"/>
      <c r="I14" s="43"/>
      <c r="J14" s="43"/>
      <c r="K14" s="47">
        <v>129.6</v>
      </c>
      <c r="L14" s="79"/>
      <c r="M14" s="33">
        <f>L14*100/K14</f>
        <v>0</v>
      </c>
      <c r="N14" s="73"/>
    </row>
    <row r="15" spans="1:14" x14ac:dyDescent="0.2">
      <c r="A15" s="10" t="s">
        <v>199</v>
      </c>
      <c r="B15" s="5"/>
      <c r="C15" s="5"/>
      <c r="D15" s="43"/>
      <c r="E15" s="5"/>
      <c r="F15" s="83"/>
      <c r="G15" s="71" t="s">
        <v>64</v>
      </c>
      <c r="H15" s="43"/>
      <c r="I15" s="43"/>
      <c r="J15" s="43"/>
      <c r="K15" s="47">
        <v>0</v>
      </c>
      <c r="L15" s="79"/>
      <c r="N15" s="72"/>
    </row>
    <row r="16" spans="1:14" x14ac:dyDescent="0.2">
      <c r="A16" s="45" t="s">
        <v>35</v>
      </c>
      <c r="B16" s="5"/>
      <c r="C16" s="5"/>
      <c r="D16" s="43"/>
      <c r="E16" s="5"/>
      <c r="F16" s="83"/>
      <c r="G16" s="70" t="s">
        <v>65</v>
      </c>
      <c r="H16" s="43"/>
      <c r="I16" s="43"/>
      <c r="J16" s="43"/>
      <c r="K16" s="47">
        <v>0</v>
      </c>
      <c r="L16" s="79">
        <v>250</v>
      </c>
      <c r="N16" s="72"/>
    </row>
    <row r="17" spans="1:14" x14ac:dyDescent="0.2">
      <c r="A17" s="85" t="s">
        <v>37</v>
      </c>
      <c r="B17" s="5"/>
      <c r="C17" s="5">
        <v>161</v>
      </c>
      <c r="D17" s="43"/>
      <c r="E17" s="5">
        <v>392</v>
      </c>
      <c r="F17" s="83">
        <v>20</v>
      </c>
      <c r="G17" s="71" t="s">
        <v>166</v>
      </c>
      <c r="H17" s="43"/>
      <c r="I17" s="43"/>
      <c r="J17" s="43">
        <f>H17-I17</f>
        <v>0</v>
      </c>
      <c r="K17" s="47">
        <v>453.6</v>
      </c>
      <c r="L17" s="79">
        <f>K17-(K17*10/100)</f>
        <v>408.24</v>
      </c>
      <c r="M17" s="33">
        <f>L17*100/K17</f>
        <v>90</v>
      </c>
      <c r="N17" s="72"/>
    </row>
    <row r="18" spans="1:14" x14ac:dyDescent="0.2">
      <c r="A18" s="84" t="s">
        <v>39</v>
      </c>
      <c r="B18" s="5"/>
      <c r="C18" s="5">
        <v>130</v>
      </c>
      <c r="D18" s="43"/>
      <c r="E18" s="5">
        <v>314</v>
      </c>
      <c r="F18" s="83">
        <v>18</v>
      </c>
      <c r="G18" s="71" t="s">
        <v>40</v>
      </c>
      <c r="H18" s="43"/>
      <c r="I18" s="43"/>
      <c r="J18" s="43">
        <f>H18-I18</f>
        <v>0</v>
      </c>
      <c r="K18" s="47">
        <v>356.4</v>
      </c>
      <c r="L18" s="79">
        <f>K18-(K18*10/100)</f>
        <v>320.76</v>
      </c>
      <c r="M18" s="33">
        <f>L18*100/K18</f>
        <v>90</v>
      </c>
      <c r="N18" s="72"/>
    </row>
    <row r="19" spans="1:14" ht="25.5" x14ac:dyDescent="0.2">
      <c r="A19" s="98" t="s">
        <v>183</v>
      </c>
      <c r="B19" s="5"/>
      <c r="C19" s="5"/>
      <c r="D19" s="43"/>
      <c r="E19" s="5"/>
      <c r="F19" s="83"/>
      <c r="G19" s="71" t="s">
        <v>42</v>
      </c>
      <c r="H19" s="43"/>
      <c r="I19" s="43"/>
      <c r="J19" s="43"/>
      <c r="K19" s="47">
        <v>648</v>
      </c>
      <c r="L19" s="79">
        <f>K19-(K19*10/100)</f>
        <v>583.20000000000005</v>
      </c>
      <c r="M19" s="33">
        <f>L19*100/K19</f>
        <v>90.000000000000014</v>
      </c>
      <c r="N19" s="72"/>
    </row>
    <row r="20" spans="1:14" x14ac:dyDescent="0.2">
      <c r="A20" s="1" t="s">
        <v>84</v>
      </c>
      <c r="B20" s="5"/>
      <c r="C20" s="5"/>
      <c r="D20" s="43"/>
      <c r="E20" s="5"/>
      <c r="F20" s="83"/>
      <c r="G20" s="71" t="s">
        <v>85</v>
      </c>
      <c r="H20" s="43"/>
      <c r="I20" s="43"/>
      <c r="J20" s="43">
        <f>H20-I20</f>
        <v>0</v>
      </c>
      <c r="K20" s="47">
        <v>0</v>
      </c>
      <c r="L20" s="79"/>
      <c r="N20" s="72"/>
    </row>
    <row r="21" spans="1:14" x14ac:dyDescent="0.2">
      <c r="A21" s="10" t="s">
        <v>45</v>
      </c>
      <c r="B21" s="5"/>
      <c r="C21" s="5"/>
      <c r="D21" s="43"/>
      <c r="E21" s="5">
        <v>185</v>
      </c>
      <c r="F21" s="83">
        <v>65</v>
      </c>
      <c r="G21" s="71" t="s">
        <v>173</v>
      </c>
      <c r="H21" s="43"/>
      <c r="I21" s="43"/>
      <c r="J21" s="43"/>
      <c r="K21" s="47">
        <v>0</v>
      </c>
      <c r="L21" s="79"/>
      <c r="N21" s="72"/>
    </row>
    <row r="22" spans="1:14" x14ac:dyDescent="0.2">
      <c r="A22" s="45" t="s">
        <v>86</v>
      </c>
      <c r="B22" s="5"/>
      <c r="C22" s="5"/>
      <c r="D22" s="43"/>
      <c r="E22" s="5"/>
      <c r="F22" s="83">
        <v>30</v>
      </c>
      <c r="G22" s="71" t="s">
        <v>87</v>
      </c>
      <c r="H22" s="43"/>
      <c r="I22" s="43"/>
      <c r="J22" s="43"/>
      <c r="K22" s="47">
        <v>0</v>
      </c>
      <c r="L22" s="79"/>
      <c r="N22" s="72"/>
    </row>
    <row r="23" spans="1:14" x14ac:dyDescent="0.2">
      <c r="A23" s="45" t="s">
        <v>111</v>
      </c>
      <c r="B23" s="5"/>
      <c r="C23" s="5"/>
      <c r="D23" s="43"/>
      <c r="E23" s="5">
        <v>150</v>
      </c>
      <c r="F23" s="83">
        <v>12</v>
      </c>
      <c r="G23" s="71" t="s">
        <v>152</v>
      </c>
      <c r="H23" s="43"/>
      <c r="I23" s="43"/>
      <c r="J23" s="43">
        <f t="shared" ref="J23:J28" si="0">H23-I23</f>
        <v>0</v>
      </c>
      <c r="K23" s="47">
        <v>0</v>
      </c>
      <c r="L23" s="79"/>
      <c r="N23" s="72"/>
    </row>
    <row r="24" spans="1:14" x14ac:dyDescent="0.2">
      <c r="A24" s="84" t="s">
        <v>128</v>
      </c>
      <c r="B24" s="5">
        <v>1</v>
      </c>
      <c r="C24" s="5">
        <v>17</v>
      </c>
      <c r="D24" s="43"/>
      <c r="E24" s="5">
        <v>29</v>
      </c>
      <c r="F24" s="83"/>
      <c r="G24" s="71" t="s">
        <v>129</v>
      </c>
      <c r="H24" s="43"/>
      <c r="I24" s="43"/>
      <c r="J24" s="43">
        <f t="shared" si="0"/>
        <v>0</v>
      </c>
      <c r="K24" s="47">
        <v>960</v>
      </c>
      <c r="L24" s="79">
        <f>K24-(K24*10/100)</f>
        <v>864</v>
      </c>
      <c r="M24" s="33">
        <f>L24*100/K24</f>
        <v>90</v>
      </c>
      <c r="N24" s="72"/>
    </row>
    <row r="25" spans="1:14" x14ac:dyDescent="0.2">
      <c r="A25" s="1" t="s">
        <v>149</v>
      </c>
      <c r="B25" s="5"/>
      <c r="C25" s="5">
        <v>115</v>
      </c>
      <c r="D25" s="43"/>
      <c r="E25" s="5"/>
      <c r="F25" s="83"/>
      <c r="G25" s="71" t="s">
        <v>168</v>
      </c>
      <c r="H25" s="43"/>
      <c r="I25" s="43"/>
      <c r="J25" s="43">
        <f t="shared" si="0"/>
        <v>0</v>
      </c>
      <c r="K25" s="47">
        <v>259.2</v>
      </c>
      <c r="L25" s="79">
        <f>K25-(K25*10/100)</f>
        <v>233.27999999999997</v>
      </c>
      <c r="M25" s="33">
        <f>L25*100/K25</f>
        <v>89.999999999999986</v>
      </c>
      <c r="N25" s="72"/>
    </row>
    <row r="26" spans="1:14" ht="23.25" customHeight="1" x14ac:dyDescent="0.2">
      <c r="A26" s="84" t="s">
        <v>157</v>
      </c>
      <c r="B26" s="5"/>
      <c r="C26" s="5">
        <v>12</v>
      </c>
      <c r="D26" s="43"/>
      <c r="E26" s="5">
        <v>10</v>
      </c>
      <c r="F26" s="83"/>
      <c r="G26" s="71" t="s">
        <v>158</v>
      </c>
      <c r="H26" s="43"/>
      <c r="I26" s="43"/>
      <c r="J26" s="43">
        <f t="shared" si="0"/>
        <v>0</v>
      </c>
      <c r="K26" s="47">
        <v>792</v>
      </c>
      <c r="L26" s="79">
        <f>K26-(K26*10/100)</f>
        <v>712.8</v>
      </c>
      <c r="M26" s="33">
        <f>L26*100/K26</f>
        <v>90</v>
      </c>
      <c r="N26" s="72"/>
    </row>
    <row r="27" spans="1:14" x14ac:dyDescent="0.2">
      <c r="A27" s="1" t="s">
        <v>160</v>
      </c>
      <c r="B27" s="5"/>
      <c r="C27" s="5"/>
      <c r="D27" s="43"/>
      <c r="E27" s="5"/>
      <c r="F27" s="83"/>
      <c r="G27" s="71" t="s">
        <v>161</v>
      </c>
      <c r="H27" s="43"/>
      <c r="I27" s="43"/>
      <c r="J27" s="43">
        <f t="shared" si="0"/>
        <v>0</v>
      </c>
      <c r="K27" s="47">
        <v>100</v>
      </c>
      <c r="L27" s="79">
        <f>K27-(K27*10/100)</f>
        <v>90</v>
      </c>
      <c r="M27" s="33">
        <f>L27*100/K27</f>
        <v>90</v>
      </c>
      <c r="N27" s="72"/>
    </row>
    <row r="28" spans="1:14" x14ac:dyDescent="0.2">
      <c r="A28" s="1" t="s">
        <v>162</v>
      </c>
      <c r="B28" s="5"/>
      <c r="C28" s="5"/>
      <c r="D28" s="43"/>
      <c r="E28" s="5"/>
      <c r="F28" s="83"/>
      <c r="G28" s="71" t="s">
        <v>163</v>
      </c>
      <c r="H28" s="43"/>
      <c r="I28" s="43"/>
      <c r="J28" s="43">
        <f t="shared" si="0"/>
        <v>0</v>
      </c>
      <c r="K28" s="47">
        <v>1045</v>
      </c>
      <c r="L28" s="79"/>
      <c r="N28" s="72"/>
    </row>
    <row r="29" spans="1:14" x14ac:dyDescent="0.2">
      <c r="A29" s="1" t="s">
        <v>200</v>
      </c>
      <c r="B29" s="5"/>
      <c r="C29" s="5"/>
      <c r="D29" s="43"/>
      <c r="E29" s="5"/>
      <c r="F29" s="83"/>
      <c r="G29" s="71" t="s">
        <v>204</v>
      </c>
      <c r="H29" s="43"/>
      <c r="I29" s="43"/>
      <c r="J29" s="43">
        <f>H29-I29</f>
        <v>0</v>
      </c>
      <c r="K29" s="47">
        <v>0</v>
      </c>
      <c r="L29" s="79"/>
      <c r="N29" s="72"/>
    </row>
    <row r="30" spans="1:14" x14ac:dyDescent="0.2">
      <c r="A30" s="1" t="s">
        <v>201</v>
      </c>
      <c r="B30" s="5"/>
      <c r="C30" s="5"/>
      <c r="D30" s="43"/>
      <c r="E30" s="5"/>
      <c r="F30" s="83"/>
      <c r="G30" s="71" t="s">
        <v>203</v>
      </c>
      <c r="H30" s="43"/>
      <c r="I30" s="43"/>
      <c r="J30" s="43">
        <f>H30-I30</f>
        <v>0</v>
      </c>
      <c r="K30" s="47">
        <v>0</v>
      </c>
      <c r="L30" s="79"/>
      <c r="N30" s="72"/>
    </row>
    <row r="31" spans="1:14" x14ac:dyDescent="0.2">
      <c r="A31" s="1" t="s">
        <v>47</v>
      </c>
      <c r="B31" s="5"/>
      <c r="C31" s="5"/>
      <c r="D31" s="43"/>
      <c r="E31" s="5"/>
      <c r="F31" s="83"/>
      <c r="G31" s="71" t="s">
        <v>48</v>
      </c>
      <c r="H31" s="43"/>
      <c r="I31" s="43"/>
      <c r="J31" s="43"/>
      <c r="K31" s="47">
        <v>0</v>
      </c>
      <c r="L31" s="79"/>
      <c r="N31" s="72"/>
    </row>
    <row r="32" spans="1:14" x14ac:dyDescent="0.2">
      <c r="A32" s="10" t="s">
        <v>140</v>
      </c>
      <c r="B32" s="5">
        <f>SUM(B4:B31)</f>
        <v>16</v>
      </c>
      <c r="C32" s="5">
        <f>SUM(C4:C31)</f>
        <v>766</v>
      </c>
      <c r="D32" s="5"/>
      <c r="E32" s="5">
        <f>SUM(E4:E31)</f>
        <v>1789</v>
      </c>
      <c r="F32" s="83"/>
      <c r="G32" s="7"/>
      <c r="H32" s="43">
        <f>SUM(H4:H31)</f>
        <v>0</v>
      </c>
      <c r="I32" s="43">
        <f>SUM(I4:I31)</f>
        <v>0</v>
      </c>
      <c r="J32" s="43">
        <f>H32-I32</f>
        <v>0</v>
      </c>
      <c r="K32" s="48">
        <f>SUM(K4:K31)</f>
        <v>21038.3</v>
      </c>
      <c r="L32" s="80">
        <f>SUM(L4:L31)</f>
        <v>18127.330000000002</v>
      </c>
      <c r="N32" s="69"/>
    </row>
    <row r="33" spans="1:12" x14ac:dyDescent="0.2">
      <c r="A33" s="1" t="s">
        <v>141</v>
      </c>
      <c r="B33" s="5"/>
      <c r="C33" s="5"/>
      <c r="D33" s="5"/>
      <c r="E33" s="5"/>
      <c r="F33" s="83"/>
      <c r="G33" s="7"/>
      <c r="H33" s="5"/>
      <c r="I33" s="5"/>
      <c r="J33" s="5"/>
      <c r="K33" s="43">
        <v>21917</v>
      </c>
      <c r="L33" s="81">
        <v>22000</v>
      </c>
    </row>
    <row r="34" spans="1:12" x14ac:dyDescent="0.2">
      <c r="A34" s="2" t="s">
        <v>123</v>
      </c>
      <c r="B34" s="5"/>
      <c r="C34" s="5"/>
      <c r="D34" s="5"/>
      <c r="E34" s="5"/>
      <c r="F34" s="83"/>
      <c r="G34" s="7"/>
      <c r="H34" s="5"/>
      <c r="I34" s="5"/>
      <c r="J34" s="5"/>
      <c r="K34" s="43">
        <f>K33-K32</f>
        <v>878.70000000000073</v>
      </c>
      <c r="L34" s="81">
        <f>L33-L32</f>
        <v>3872.6699999999983</v>
      </c>
    </row>
    <row r="35" spans="1:12" x14ac:dyDescent="0.2">
      <c r="B35" s="5"/>
      <c r="C35" s="5"/>
      <c r="D35" s="5"/>
      <c r="E35" s="5"/>
      <c r="F35" s="83"/>
      <c r="G35" s="1"/>
      <c r="H35" s="5"/>
      <c r="I35" s="5"/>
      <c r="J35" s="5"/>
    </row>
    <row r="36" spans="1:12" x14ac:dyDescent="0.2">
      <c r="B36" s="5"/>
      <c r="C36" s="5"/>
      <c r="D36" s="5"/>
      <c r="E36" s="5"/>
      <c r="F36" s="83"/>
      <c r="H36" s="5"/>
      <c r="I36" s="5"/>
      <c r="J36" s="5"/>
    </row>
    <row r="37" spans="1:12" x14ac:dyDescent="0.2">
      <c r="B37" s="5"/>
      <c r="C37" s="5"/>
      <c r="D37" s="5"/>
      <c r="E37" s="5"/>
      <c r="F37" s="83"/>
      <c r="H37" s="5"/>
      <c r="I37" s="5"/>
      <c r="J37" s="5"/>
    </row>
    <row r="38" spans="1:12" x14ac:dyDescent="0.2">
      <c r="B38" s="5"/>
      <c r="C38" s="5"/>
      <c r="D38" s="5"/>
      <c r="E38" s="5"/>
      <c r="F38" s="5"/>
      <c r="H38" s="5"/>
      <c r="I38" s="5"/>
      <c r="J38" s="5"/>
    </row>
    <row r="39" spans="1:12" x14ac:dyDescent="0.2">
      <c r="B39" s="5"/>
      <c r="C39" s="5"/>
      <c r="D39" s="5"/>
      <c r="E39" s="5"/>
      <c r="F39" s="5"/>
      <c r="H39" s="5"/>
      <c r="I39" s="5"/>
      <c r="J39" s="5"/>
    </row>
    <row r="40" spans="1:12" x14ac:dyDescent="0.2">
      <c r="B40" s="5"/>
      <c r="C40" s="5"/>
      <c r="D40" s="5"/>
      <c r="E40" s="5"/>
      <c r="F40" s="5"/>
      <c r="H40" s="5"/>
      <c r="I40" s="5"/>
      <c r="J40" s="5"/>
    </row>
    <row r="41" spans="1:12" x14ac:dyDescent="0.2">
      <c r="I41" s="1" t="s">
        <v>182</v>
      </c>
      <c r="J41" s="1"/>
      <c r="K41" s="43">
        <f>K33</f>
        <v>21917</v>
      </c>
    </row>
    <row r="42" spans="1:12" x14ac:dyDescent="0.2">
      <c r="I42" s="82" t="s">
        <v>180</v>
      </c>
      <c r="J42" s="43">
        <f>(L33*100/K33)-100</f>
        <v>0.37870146461651188</v>
      </c>
      <c r="K42" s="43">
        <f>K41*J42/100</f>
        <v>83.000000000000909</v>
      </c>
    </row>
    <row r="43" spans="1:12" x14ac:dyDescent="0.2">
      <c r="I43" s="1" t="s">
        <v>205</v>
      </c>
      <c r="K43" s="44">
        <f>K41+K42</f>
        <v>22000</v>
      </c>
    </row>
    <row r="44" spans="1:12" x14ac:dyDescent="0.2">
      <c r="K44" s="43"/>
    </row>
    <row r="45" spans="1:12" x14ac:dyDescent="0.2">
      <c r="L45" s="43"/>
    </row>
  </sheetData>
  <phoneticPr fontId="15" type="noConversion"/>
  <pageMargins left="0.59055118110236227" right="0.39370078740157483" top="0.98425196850393704" bottom="0.98425196850393704" header="0.59055118110236227" footer="0.5905511811023622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5" sqref="A5:E9"/>
    </sheetView>
  </sheetViews>
  <sheetFormatPr baseColWidth="10" defaultRowHeight="15" x14ac:dyDescent="0.2"/>
  <cols>
    <col min="1" max="1" width="21.77734375" customWidth="1"/>
    <col min="2" max="2" width="8" style="5" customWidth="1"/>
    <col min="3" max="3" width="8" customWidth="1"/>
    <col min="4" max="4" width="8" style="106" customWidth="1"/>
    <col min="5" max="5" width="11.21875" customWidth="1"/>
    <col min="6" max="6" width="9.5546875" customWidth="1"/>
  </cols>
  <sheetData>
    <row r="1" spans="1:7" ht="18" x14ac:dyDescent="0.25">
      <c r="A1" s="53" t="s">
        <v>211</v>
      </c>
      <c r="B1" s="102"/>
      <c r="C1" s="33"/>
    </row>
    <row r="2" spans="1:7" x14ac:dyDescent="0.2">
      <c r="A2" s="2"/>
      <c r="C2" s="33"/>
    </row>
    <row r="3" spans="1:7" x14ac:dyDescent="0.2">
      <c r="E3" s="117">
        <v>0.1</v>
      </c>
    </row>
    <row r="4" spans="1:7" x14ac:dyDescent="0.2">
      <c r="A4" s="35" t="s">
        <v>214</v>
      </c>
      <c r="B4" s="103" t="s">
        <v>196</v>
      </c>
      <c r="C4" s="111">
        <v>2013</v>
      </c>
      <c r="D4" s="110" t="s">
        <v>209</v>
      </c>
      <c r="E4" s="118">
        <v>2014</v>
      </c>
    </row>
    <row r="5" spans="1:7" x14ac:dyDescent="0.2">
      <c r="A5" s="91" t="s">
        <v>16</v>
      </c>
      <c r="B5" s="105">
        <v>4278.42</v>
      </c>
      <c r="C5" s="115">
        <v>4278.42</v>
      </c>
      <c r="E5" s="116">
        <f>C5-(C5*10/100)</f>
        <v>3850.578</v>
      </c>
      <c r="G5" s="116"/>
    </row>
    <row r="6" spans="1:7" x14ac:dyDescent="0.2">
      <c r="A6" s="91" t="s">
        <v>18</v>
      </c>
      <c r="B6" s="105">
        <v>5476.2749999999996</v>
      </c>
      <c r="C6" s="115">
        <v>5476.2749999999996</v>
      </c>
      <c r="E6" s="116">
        <f>C6-(C6*10/100)</f>
        <v>4928.6474999999991</v>
      </c>
    </row>
    <row r="7" spans="1:7" x14ac:dyDescent="0.2">
      <c r="A7" s="91" t="s">
        <v>20</v>
      </c>
      <c r="B7" s="105">
        <v>1415.88</v>
      </c>
      <c r="C7" s="115">
        <v>1415.88</v>
      </c>
      <c r="E7" s="116">
        <f>C7-(C7*10/100)</f>
        <v>1274.2920000000001</v>
      </c>
    </row>
    <row r="8" spans="1:7" x14ac:dyDescent="0.2">
      <c r="A8" s="92" t="s">
        <v>24</v>
      </c>
      <c r="B8" s="105">
        <v>1416</v>
      </c>
      <c r="C8" s="115">
        <v>1416</v>
      </c>
      <c r="E8" s="116">
        <f>C8-(C8*10/100)</f>
        <v>1274.4000000000001</v>
      </c>
    </row>
    <row r="9" spans="1:7" x14ac:dyDescent="0.2">
      <c r="A9" s="91" t="s">
        <v>153</v>
      </c>
      <c r="B9" s="105">
        <v>2893.32</v>
      </c>
      <c r="C9" s="115">
        <v>2893.32</v>
      </c>
      <c r="E9" s="116">
        <f>C9-(C9*10/100)</f>
        <v>2603.9880000000003</v>
      </c>
    </row>
    <row r="10" spans="1:7" x14ac:dyDescent="0.2">
      <c r="A10" s="107" t="s">
        <v>197</v>
      </c>
      <c r="B10" s="105"/>
      <c r="C10" s="113"/>
      <c r="E10" s="116">
        <f t="shared" ref="E10:E29" si="0">C10-(C10*10/100)</f>
        <v>0</v>
      </c>
    </row>
    <row r="11" spans="1:7" x14ac:dyDescent="0.2">
      <c r="A11" s="92" t="s">
        <v>198</v>
      </c>
      <c r="B11" s="105"/>
      <c r="C11" s="113"/>
      <c r="E11" s="116">
        <f t="shared" si="0"/>
        <v>0</v>
      </c>
    </row>
    <row r="12" spans="1:7" x14ac:dyDescent="0.2">
      <c r="A12" s="92" t="s">
        <v>199</v>
      </c>
      <c r="B12" s="105"/>
      <c r="C12" s="113"/>
      <c r="E12" s="116">
        <f t="shared" si="0"/>
        <v>0</v>
      </c>
    </row>
    <row r="13" spans="1:7" x14ac:dyDescent="0.2">
      <c r="A13" s="107" t="s">
        <v>35</v>
      </c>
      <c r="B13" s="105">
        <v>250</v>
      </c>
      <c r="C13" s="113">
        <v>300</v>
      </c>
      <c r="E13" s="116">
        <v>300</v>
      </c>
    </row>
    <row r="14" spans="1:7" x14ac:dyDescent="0.2">
      <c r="A14" s="92" t="s">
        <v>37</v>
      </c>
      <c r="B14" s="105">
        <v>430.92</v>
      </c>
      <c r="C14" s="113"/>
      <c r="D14" s="106">
        <v>400</v>
      </c>
      <c r="E14" s="116">
        <f t="shared" si="0"/>
        <v>0</v>
      </c>
    </row>
    <row r="15" spans="1:7" x14ac:dyDescent="0.2">
      <c r="A15" s="91" t="s">
        <v>39</v>
      </c>
      <c r="B15" s="105">
        <v>338.58</v>
      </c>
      <c r="C15" s="113">
        <v>400</v>
      </c>
      <c r="D15" s="106">
        <v>400</v>
      </c>
      <c r="E15" s="116">
        <v>400</v>
      </c>
    </row>
    <row r="16" spans="1:7" ht="25.5" x14ac:dyDescent="0.2">
      <c r="A16" s="108" t="s">
        <v>183</v>
      </c>
      <c r="B16" s="105">
        <v>615.6</v>
      </c>
      <c r="C16" s="113">
        <v>300</v>
      </c>
      <c r="E16" s="116">
        <v>0</v>
      </c>
    </row>
    <row r="17" spans="1:5" x14ac:dyDescent="0.2">
      <c r="A17" s="91" t="s">
        <v>84</v>
      </c>
      <c r="B17" s="105"/>
      <c r="C17" s="113"/>
      <c r="E17" s="116">
        <f t="shared" si="0"/>
        <v>0</v>
      </c>
    </row>
    <row r="18" spans="1:5" x14ac:dyDescent="0.2">
      <c r="A18" s="92" t="s">
        <v>45</v>
      </c>
      <c r="B18" s="105"/>
      <c r="C18" s="113"/>
      <c r="E18" s="116">
        <f t="shared" si="0"/>
        <v>0</v>
      </c>
    </row>
    <row r="19" spans="1:5" x14ac:dyDescent="0.2">
      <c r="A19" s="107" t="s">
        <v>86</v>
      </c>
      <c r="B19" s="105"/>
      <c r="C19" s="113"/>
      <c r="E19" s="116">
        <f t="shared" si="0"/>
        <v>0</v>
      </c>
    </row>
    <row r="20" spans="1:5" x14ac:dyDescent="0.2">
      <c r="A20" s="107" t="s">
        <v>111</v>
      </c>
      <c r="B20" s="105"/>
      <c r="C20" s="113"/>
      <c r="E20" s="116">
        <f t="shared" si="0"/>
        <v>0</v>
      </c>
    </row>
    <row r="21" spans="1:5" x14ac:dyDescent="0.2">
      <c r="A21" s="91" t="s">
        <v>128</v>
      </c>
      <c r="B21" s="105">
        <v>912</v>
      </c>
      <c r="C21" s="113">
        <v>1000</v>
      </c>
      <c r="E21" s="116">
        <v>1800</v>
      </c>
    </row>
    <row r="22" spans="1:5" x14ac:dyDescent="0.2">
      <c r="A22" s="91" t="s">
        <v>149</v>
      </c>
      <c r="B22" s="105">
        <v>246.24</v>
      </c>
      <c r="C22" s="113">
        <v>250</v>
      </c>
      <c r="E22" s="116">
        <v>0</v>
      </c>
    </row>
    <row r="23" spans="1:5" x14ac:dyDescent="0.2">
      <c r="A23" s="91" t="s">
        <v>157</v>
      </c>
      <c r="B23" s="105">
        <v>752.4</v>
      </c>
      <c r="C23" s="113">
        <v>400</v>
      </c>
      <c r="E23" s="116">
        <v>200</v>
      </c>
    </row>
    <row r="24" spans="1:5" x14ac:dyDescent="0.2">
      <c r="A24" s="91" t="s">
        <v>160</v>
      </c>
      <c r="B24" s="105">
        <v>95</v>
      </c>
      <c r="C24" s="113"/>
      <c r="D24" s="106">
        <v>95</v>
      </c>
      <c r="E24" s="116">
        <f t="shared" si="0"/>
        <v>0</v>
      </c>
    </row>
    <row r="25" spans="1:5" x14ac:dyDescent="0.2">
      <c r="A25" s="91" t="s">
        <v>200</v>
      </c>
      <c r="B25" s="105">
        <v>500</v>
      </c>
      <c r="C25" s="113"/>
      <c r="E25" s="116">
        <f t="shared" si="0"/>
        <v>0</v>
      </c>
    </row>
    <row r="26" spans="1:5" x14ac:dyDescent="0.2">
      <c r="A26" s="91" t="s">
        <v>212</v>
      </c>
      <c r="C26" s="113">
        <v>500</v>
      </c>
      <c r="E26" s="116">
        <v>500</v>
      </c>
    </row>
    <row r="27" spans="1:5" x14ac:dyDescent="0.2">
      <c r="A27" s="1" t="s">
        <v>207</v>
      </c>
      <c r="C27" s="113">
        <v>250</v>
      </c>
      <c r="E27" s="116">
        <v>300</v>
      </c>
    </row>
    <row r="28" spans="1:5" x14ac:dyDescent="0.2">
      <c r="A28" s="1" t="s">
        <v>213</v>
      </c>
      <c r="C28" s="113"/>
      <c r="D28" s="106">
        <v>300</v>
      </c>
      <c r="E28" s="116">
        <v>700</v>
      </c>
    </row>
    <row r="29" spans="1:5" x14ac:dyDescent="0.2">
      <c r="A29" s="1" t="s">
        <v>208</v>
      </c>
      <c r="C29" s="113"/>
      <c r="E29" s="116">
        <f t="shared" si="0"/>
        <v>0</v>
      </c>
    </row>
    <row r="30" spans="1:5" x14ac:dyDescent="0.2">
      <c r="A30" s="1" t="s">
        <v>210</v>
      </c>
      <c r="C30" s="113">
        <v>100</v>
      </c>
      <c r="E30" s="116">
        <v>0</v>
      </c>
    </row>
    <row r="31" spans="1:5" ht="15.75" x14ac:dyDescent="0.25">
      <c r="A31" s="10" t="s">
        <v>140</v>
      </c>
      <c r="B31" s="104">
        <f>SUM(B5:B30)</f>
        <v>19620.635000000002</v>
      </c>
      <c r="C31" s="114">
        <f>SUM(C5:C30)</f>
        <v>18979.895</v>
      </c>
      <c r="D31" s="104">
        <f>SUM(D5:D30)</f>
        <v>1195</v>
      </c>
      <c r="E31" s="119">
        <f>SUM(E5:E30)</f>
        <v>18131.905499999997</v>
      </c>
    </row>
    <row r="32" spans="1:5" x14ac:dyDescent="0.2">
      <c r="A32" s="1" t="s">
        <v>141</v>
      </c>
      <c r="B32" s="5">
        <v>22000</v>
      </c>
      <c r="C32" s="113">
        <v>22000</v>
      </c>
      <c r="E32" s="116">
        <v>19000</v>
      </c>
    </row>
    <row r="33" spans="1:5" x14ac:dyDescent="0.2">
      <c r="A33" s="2" t="s">
        <v>123</v>
      </c>
      <c r="B33" s="105">
        <f>B32-B31</f>
        <v>2379.364999999998</v>
      </c>
      <c r="C33" s="112">
        <f>C32-C31</f>
        <v>3020.1049999999996</v>
      </c>
      <c r="D33" s="109">
        <f>C33-D31</f>
        <v>1825.1049999999996</v>
      </c>
      <c r="E33" s="116">
        <f>E32-E31</f>
        <v>868.09450000000288</v>
      </c>
    </row>
    <row r="34" spans="1:5" x14ac:dyDescent="0.2">
      <c r="C34" s="106"/>
    </row>
    <row r="35" spans="1:5" x14ac:dyDescent="0.2">
      <c r="C35" s="106"/>
      <c r="D35" s="109">
        <f>C31+D31</f>
        <v>20174.895</v>
      </c>
    </row>
    <row r="36" spans="1:5" x14ac:dyDescent="0.2">
      <c r="C36" s="106"/>
    </row>
    <row r="37" spans="1:5" x14ac:dyDescent="0.2">
      <c r="C37" s="106"/>
    </row>
    <row r="38" spans="1:5" x14ac:dyDescent="0.2">
      <c r="C38" s="106"/>
    </row>
    <row r="39" spans="1:5" x14ac:dyDescent="0.2">
      <c r="C39" s="106"/>
    </row>
    <row r="40" spans="1:5" x14ac:dyDescent="0.2">
      <c r="C40" s="106"/>
    </row>
    <row r="41" spans="1:5" x14ac:dyDescent="0.2">
      <c r="C41" s="106"/>
    </row>
    <row r="42" spans="1:5" x14ac:dyDescent="0.2">
      <c r="C42" s="106"/>
    </row>
    <row r="43" spans="1:5" x14ac:dyDescent="0.2">
      <c r="C43" s="106"/>
    </row>
  </sheetData>
  <phoneticPr fontId="15" type="noConversion"/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zoomScaleNormal="100" workbookViewId="0">
      <selection activeCell="H20" sqref="H20"/>
    </sheetView>
  </sheetViews>
  <sheetFormatPr baseColWidth="10" defaultColWidth="11.5546875" defaultRowHeight="12.75" x14ac:dyDescent="0.2"/>
  <cols>
    <col min="1" max="1" width="10" style="192" bestFit="1" customWidth="1"/>
    <col min="2" max="2" width="13.6640625" style="2" customWidth="1"/>
    <col min="3" max="3" width="3" style="2" customWidth="1"/>
    <col min="4" max="4" width="3.6640625" style="2" customWidth="1"/>
    <col min="5" max="5" width="4.44140625" style="2" customWidth="1"/>
    <col min="6" max="6" width="3.33203125" style="2" customWidth="1"/>
    <col min="7" max="7" width="4.21875" style="2" customWidth="1"/>
    <col min="8" max="8" width="12.6640625" style="2" customWidth="1"/>
    <col min="9" max="9" width="8.109375" style="2" customWidth="1"/>
    <col min="10" max="10" width="8.6640625" style="2" customWidth="1"/>
    <col min="11" max="11" width="3.6640625" style="2" customWidth="1"/>
    <col min="12" max="12" width="8.109375" style="2" customWidth="1"/>
    <col min="13" max="13" width="7.6640625" style="125" customWidth="1"/>
    <col min="14" max="14" width="7.33203125" style="125" bestFit="1" customWidth="1"/>
    <col min="15" max="15" width="7.44140625" style="2" customWidth="1"/>
    <col min="16" max="16" width="2.6640625" style="33" customWidth="1"/>
    <col min="17" max="19" width="2.33203125" style="2" bestFit="1" customWidth="1"/>
    <col min="20" max="24" width="1.5546875" style="2" bestFit="1" customWidth="1"/>
    <col min="25" max="25" width="3.77734375" style="2" customWidth="1"/>
    <col min="26" max="26" width="8.44140625" style="2" customWidth="1"/>
    <col min="27" max="27" width="5" style="2" customWidth="1"/>
    <col min="28" max="28" width="12.44140625" style="2" customWidth="1"/>
    <col min="29" max="29" width="3.88671875" style="2" customWidth="1"/>
    <col min="30" max="30" width="83.77734375" style="2" customWidth="1"/>
    <col min="31" max="31" width="21.44140625" style="2" customWidth="1"/>
    <col min="32" max="16384" width="11.5546875" style="2"/>
  </cols>
  <sheetData>
    <row r="1" spans="1:31" ht="15" x14ac:dyDescent="0.25">
      <c r="B1" s="172" t="s">
        <v>249</v>
      </c>
      <c r="AC1" s="192"/>
      <c r="AD1" s="192"/>
      <c r="AE1" s="192"/>
    </row>
    <row r="2" spans="1:31" ht="18" x14ac:dyDescent="0.25">
      <c r="B2" s="187" t="s">
        <v>276</v>
      </c>
    </row>
    <row r="3" spans="1:31" ht="15.75" x14ac:dyDescent="0.25">
      <c r="B3" s="12"/>
      <c r="AC3" s="139"/>
      <c r="AD3" s="189" t="s">
        <v>264</v>
      </c>
      <c r="AE3"/>
    </row>
    <row r="4" spans="1:31" ht="15.75" thickBot="1" x14ac:dyDescent="0.25">
      <c r="B4" s="1"/>
      <c r="P4" s="169" t="s">
        <v>251</v>
      </c>
      <c r="Q4" s="167"/>
      <c r="R4" s="167"/>
      <c r="S4" s="167"/>
      <c r="T4" s="167"/>
      <c r="U4" s="167"/>
      <c r="V4" s="167"/>
      <c r="W4" s="167"/>
      <c r="X4" s="167"/>
      <c r="Y4" s="167"/>
      <c r="Z4" s="145"/>
      <c r="AC4" s="139"/>
      <c r="AD4"/>
      <c r="AE4"/>
    </row>
    <row r="5" spans="1:31" s="4" customFormat="1" ht="33" customHeight="1" thickBot="1" x14ac:dyDescent="0.25">
      <c r="A5" s="206" t="s">
        <v>267</v>
      </c>
      <c r="B5" s="158" t="s">
        <v>250</v>
      </c>
      <c r="C5" s="159" t="s">
        <v>2</v>
      </c>
      <c r="D5" s="159" t="s">
        <v>3</v>
      </c>
      <c r="E5" s="198" t="s">
        <v>4</v>
      </c>
      <c r="F5" s="160" t="s">
        <v>5</v>
      </c>
      <c r="G5" s="159" t="s">
        <v>6</v>
      </c>
      <c r="H5" s="161" t="s">
        <v>7</v>
      </c>
      <c r="I5" s="161" t="s">
        <v>254</v>
      </c>
      <c r="J5" s="161" t="s">
        <v>255</v>
      </c>
      <c r="K5" s="185" t="s">
        <v>190</v>
      </c>
      <c r="L5" s="184" t="s">
        <v>10</v>
      </c>
      <c r="M5" s="162" t="s">
        <v>252</v>
      </c>
      <c r="N5" s="163" t="s">
        <v>243</v>
      </c>
      <c r="O5" s="164" t="s">
        <v>253</v>
      </c>
      <c r="P5" s="168">
        <v>1</v>
      </c>
      <c r="Q5" s="168">
        <v>2</v>
      </c>
      <c r="R5" s="168">
        <v>3</v>
      </c>
      <c r="S5" s="168">
        <v>4</v>
      </c>
      <c r="T5" s="168">
        <v>5</v>
      </c>
      <c r="U5" s="168">
        <v>6</v>
      </c>
      <c r="V5" s="168">
        <v>7</v>
      </c>
      <c r="W5" s="168">
        <v>8</v>
      </c>
      <c r="X5" s="168">
        <v>9</v>
      </c>
      <c r="Y5" s="196" t="s">
        <v>216</v>
      </c>
      <c r="Z5" s="148" t="s">
        <v>263</v>
      </c>
      <c r="AA5" s="183" t="s">
        <v>246</v>
      </c>
      <c r="AC5" s="140"/>
      <c r="AD5" s="127" t="s">
        <v>225</v>
      </c>
      <c r="AE5" s="128" t="s">
        <v>226</v>
      </c>
    </row>
    <row r="6" spans="1:31" ht="20.25" customHeight="1" thickBot="1" x14ac:dyDescent="0.25">
      <c r="A6" s="122" t="s">
        <v>273</v>
      </c>
      <c r="B6" s="201" t="s">
        <v>16</v>
      </c>
      <c r="C6" s="199">
        <v>2</v>
      </c>
      <c r="D6" s="199">
        <v>45</v>
      </c>
      <c r="E6" s="199">
        <v>30</v>
      </c>
      <c r="F6" s="199">
        <v>150</v>
      </c>
      <c r="G6" s="199" t="s">
        <v>247</v>
      </c>
      <c r="H6" s="147" t="s">
        <v>248</v>
      </c>
      <c r="I6" s="120">
        <v>30500</v>
      </c>
      <c r="J6" s="120">
        <v>33360</v>
      </c>
      <c r="K6" s="146">
        <f>1-(I6/J6)</f>
        <v>8.5731414868105538E-2</v>
      </c>
      <c r="L6" s="120">
        <f t="shared" ref="L6:L11" si="0">I6-J6</f>
        <v>-2860</v>
      </c>
      <c r="M6" s="180">
        <v>3000</v>
      </c>
      <c r="N6" s="157">
        <v>4000</v>
      </c>
      <c r="O6" s="178">
        <v>3000</v>
      </c>
      <c r="P6" s="166">
        <v>10</v>
      </c>
      <c r="Q6" s="166">
        <v>10</v>
      </c>
      <c r="R6" s="166">
        <v>15</v>
      </c>
      <c r="S6" s="166"/>
      <c r="T6" s="166">
        <v>9</v>
      </c>
      <c r="U6" s="166">
        <v>5</v>
      </c>
      <c r="V6" s="166">
        <v>5</v>
      </c>
      <c r="W6" s="166">
        <v>5</v>
      </c>
      <c r="X6" s="166">
        <v>3</v>
      </c>
      <c r="Y6" s="121">
        <f>SUM(P6:X6)</f>
        <v>62</v>
      </c>
      <c r="Z6" s="173">
        <v>3000</v>
      </c>
      <c r="AA6" s="157">
        <f t="shared" ref="AA6:AA12" si="1">Z6*100/N6</f>
        <v>75</v>
      </c>
      <c r="AB6" s="193"/>
      <c r="AC6" s="141">
        <v>1</v>
      </c>
      <c r="AD6" s="129" t="s">
        <v>227</v>
      </c>
      <c r="AE6" s="130">
        <v>10</v>
      </c>
    </row>
    <row r="7" spans="1:31" ht="31.15" customHeight="1" thickBot="1" x14ac:dyDescent="0.25">
      <c r="A7" s="122" t="s">
        <v>268</v>
      </c>
      <c r="B7" s="201" t="s">
        <v>18</v>
      </c>
      <c r="C7" s="199">
        <v>13</v>
      </c>
      <c r="D7" s="199">
        <v>147</v>
      </c>
      <c r="E7" s="199" t="s">
        <v>256</v>
      </c>
      <c r="F7" s="199">
        <v>103</v>
      </c>
      <c r="G7" s="199">
        <v>35</v>
      </c>
      <c r="H7" s="147" t="s">
        <v>224</v>
      </c>
      <c r="I7" s="120">
        <v>47700</v>
      </c>
      <c r="J7" s="120">
        <v>52600</v>
      </c>
      <c r="K7" s="146">
        <f t="shared" ref="K7:K11" si="2">1-(I7/J7)</f>
        <v>9.3155893536121637E-2</v>
      </c>
      <c r="L7" s="120">
        <f t="shared" si="0"/>
        <v>-4900</v>
      </c>
      <c r="M7" s="180">
        <v>5000</v>
      </c>
      <c r="N7" s="157">
        <v>8000</v>
      </c>
      <c r="O7" s="178">
        <v>4900</v>
      </c>
      <c r="P7" s="151">
        <v>10</v>
      </c>
      <c r="Q7" s="151">
        <v>9</v>
      </c>
      <c r="R7" s="151">
        <v>15</v>
      </c>
      <c r="S7" s="151">
        <v>20</v>
      </c>
      <c r="T7" s="151">
        <v>8</v>
      </c>
      <c r="U7" s="151">
        <v>5</v>
      </c>
      <c r="V7" s="151">
        <v>5</v>
      </c>
      <c r="W7" s="151">
        <v>5</v>
      </c>
      <c r="X7" s="151">
        <v>4</v>
      </c>
      <c r="Y7" s="197">
        <f>SUM(P7:X7)</f>
        <v>81</v>
      </c>
      <c r="Z7" s="173">
        <v>4900</v>
      </c>
      <c r="AA7" s="157">
        <f t="shared" si="1"/>
        <v>61.25</v>
      </c>
      <c r="AB7" s="193"/>
      <c r="AC7" s="141">
        <v>2</v>
      </c>
      <c r="AD7" s="129" t="s">
        <v>228</v>
      </c>
      <c r="AE7" s="130">
        <v>10</v>
      </c>
    </row>
    <row r="8" spans="1:31" ht="29.25" thickBot="1" x14ac:dyDescent="0.25">
      <c r="A8" s="122" t="s">
        <v>269</v>
      </c>
      <c r="B8" s="201" t="s">
        <v>20</v>
      </c>
      <c r="C8" s="199"/>
      <c r="D8" s="199">
        <v>50</v>
      </c>
      <c r="E8" s="199" t="s">
        <v>257</v>
      </c>
      <c r="F8" s="199"/>
      <c r="G8" s="199"/>
      <c r="H8" s="147" t="s">
        <v>215</v>
      </c>
      <c r="I8" s="120">
        <v>17000</v>
      </c>
      <c r="J8" s="120">
        <v>19701</v>
      </c>
      <c r="K8" s="146">
        <f t="shared" si="2"/>
        <v>0.1370996396122024</v>
      </c>
      <c r="L8" s="120">
        <f t="shared" si="0"/>
        <v>-2701</v>
      </c>
      <c r="M8" s="181">
        <v>2300</v>
      </c>
      <c r="N8" s="182">
        <v>3345.95</v>
      </c>
      <c r="O8" s="178">
        <v>2300</v>
      </c>
      <c r="P8" s="151">
        <v>10</v>
      </c>
      <c r="Q8" s="151">
        <v>9</v>
      </c>
      <c r="R8" s="151">
        <v>10</v>
      </c>
      <c r="S8" s="151">
        <v>20</v>
      </c>
      <c r="T8" s="151">
        <v>8</v>
      </c>
      <c r="U8" s="151">
        <v>5</v>
      </c>
      <c r="V8" s="151">
        <v>5</v>
      </c>
      <c r="W8" s="151">
        <v>5</v>
      </c>
      <c r="X8" s="151">
        <v>5</v>
      </c>
      <c r="Y8" s="197">
        <f>SUM(P8:X8)</f>
        <v>77</v>
      </c>
      <c r="Z8" s="173">
        <v>2300</v>
      </c>
      <c r="AA8" s="157">
        <f t="shared" si="1"/>
        <v>68.739819782124655</v>
      </c>
      <c r="AB8" s="193"/>
      <c r="AC8" s="142">
        <v>3</v>
      </c>
      <c r="AD8" s="129" t="s">
        <v>229</v>
      </c>
      <c r="AE8" s="130">
        <v>25</v>
      </c>
    </row>
    <row r="9" spans="1:31" ht="29.25" thickBot="1" x14ac:dyDescent="0.25">
      <c r="A9" s="122" t="s">
        <v>271</v>
      </c>
      <c r="B9" s="202" t="s">
        <v>24</v>
      </c>
      <c r="C9" s="199"/>
      <c r="D9" s="199"/>
      <c r="E9" s="199"/>
      <c r="F9" s="199">
        <v>140</v>
      </c>
      <c r="G9" s="199">
        <v>20</v>
      </c>
      <c r="H9" s="147" t="s">
        <v>258</v>
      </c>
      <c r="I9" s="120">
        <v>19200</v>
      </c>
      <c r="J9" s="120">
        <v>20500</v>
      </c>
      <c r="K9" s="146">
        <f t="shared" si="2"/>
        <v>6.3414634146341409E-2</v>
      </c>
      <c r="L9" s="120">
        <f t="shared" si="0"/>
        <v>-1300</v>
      </c>
      <c r="M9" s="180">
        <v>1300</v>
      </c>
      <c r="N9" s="157">
        <v>2238.62</v>
      </c>
      <c r="O9" s="178">
        <v>1300</v>
      </c>
      <c r="P9" s="151">
        <v>9</v>
      </c>
      <c r="Q9" s="151">
        <v>9</v>
      </c>
      <c r="R9" s="151"/>
      <c r="S9" s="151"/>
      <c r="T9" s="151">
        <v>8</v>
      </c>
      <c r="U9" s="151">
        <v>5</v>
      </c>
      <c r="V9" s="151">
        <v>5</v>
      </c>
      <c r="W9" s="151">
        <v>5</v>
      </c>
      <c r="X9" s="151">
        <v>4</v>
      </c>
      <c r="Y9" s="197">
        <f t="shared" ref="Y9:Y11" si="3">SUM(P9:X9)</f>
        <v>45</v>
      </c>
      <c r="Z9" s="173">
        <v>1300</v>
      </c>
      <c r="AA9" s="157">
        <f t="shared" si="1"/>
        <v>58.071490471808531</v>
      </c>
      <c r="AB9" s="193"/>
      <c r="AC9" s="142">
        <v>4</v>
      </c>
      <c r="AD9" s="129" t="s">
        <v>230</v>
      </c>
      <c r="AE9" s="130">
        <v>25</v>
      </c>
    </row>
    <row r="10" spans="1:31" ht="29.25" thickBot="1" x14ac:dyDescent="0.25">
      <c r="A10" s="122" t="s">
        <v>272</v>
      </c>
      <c r="B10" s="201" t="s">
        <v>153</v>
      </c>
      <c r="C10" s="199">
        <v>9</v>
      </c>
      <c r="D10" s="199">
        <v>98</v>
      </c>
      <c r="E10" s="199" t="s">
        <v>259</v>
      </c>
      <c r="F10" s="199"/>
      <c r="G10" s="199"/>
      <c r="H10" s="147" t="s">
        <v>260</v>
      </c>
      <c r="I10" s="120">
        <v>48854.57</v>
      </c>
      <c r="J10" s="120">
        <v>53151.27</v>
      </c>
      <c r="K10" s="146">
        <f t="shared" si="2"/>
        <v>8.0839084371831516E-2</v>
      </c>
      <c r="L10" s="120">
        <f t="shared" si="0"/>
        <v>-4296.6999999999971</v>
      </c>
      <c r="M10" s="180">
        <v>6500</v>
      </c>
      <c r="N10" s="157">
        <v>9500</v>
      </c>
      <c r="O10" s="178">
        <v>3800</v>
      </c>
      <c r="P10" s="151">
        <v>10</v>
      </c>
      <c r="Q10" s="151">
        <v>9</v>
      </c>
      <c r="R10" s="151">
        <v>15</v>
      </c>
      <c r="S10" s="151">
        <v>20</v>
      </c>
      <c r="T10" s="151">
        <v>8</v>
      </c>
      <c r="U10" s="151">
        <v>5</v>
      </c>
      <c r="V10" s="151">
        <v>5</v>
      </c>
      <c r="W10" s="151">
        <v>5</v>
      </c>
      <c r="X10" s="151">
        <v>3</v>
      </c>
      <c r="Y10" s="197">
        <f t="shared" si="3"/>
        <v>80</v>
      </c>
      <c r="Z10" s="173">
        <v>3800</v>
      </c>
      <c r="AA10" s="157">
        <f t="shared" si="1"/>
        <v>40</v>
      </c>
      <c r="AB10" s="193"/>
      <c r="AC10" s="141">
        <v>5</v>
      </c>
      <c r="AD10" s="129" t="s">
        <v>231</v>
      </c>
      <c r="AE10" s="130">
        <v>10</v>
      </c>
    </row>
    <row r="11" spans="1:31" ht="26.25" thickBot="1" x14ac:dyDescent="0.25">
      <c r="A11" s="122" t="s">
        <v>274</v>
      </c>
      <c r="B11" s="201" t="s">
        <v>128</v>
      </c>
      <c r="C11" s="199">
        <v>9</v>
      </c>
      <c r="D11" s="199">
        <v>99</v>
      </c>
      <c r="E11" s="199" t="s">
        <v>261</v>
      </c>
      <c r="F11" s="199"/>
      <c r="G11" s="199">
        <v>0</v>
      </c>
      <c r="H11" s="188" t="s">
        <v>238</v>
      </c>
      <c r="I11" s="120">
        <v>25000</v>
      </c>
      <c r="J11" s="120">
        <v>30428</v>
      </c>
      <c r="K11" s="146">
        <f t="shared" si="2"/>
        <v>0.17838832654134351</v>
      </c>
      <c r="L11" s="120">
        <f t="shared" si="0"/>
        <v>-5428</v>
      </c>
      <c r="M11" s="180">
        <v>5000</v>
      </c>
      <c r="N11" s="157">
        <v>6000</v>
      </c>
      <c r="O11" s="178">
        <v>4400</v>
      </c>
      <c r="P11" s="174">
        <v>10</v>
      </c>
      <c r="Q11" s="174">
        <v>8</v>
      </c>
      <c r="R11" s="174">
        <v>15</v>
      </c>
      <c r="S11" s="174">
        <v>20</v>
      </c>
      <c r="T11" s="174">
        <v>8</v>
      </c>
      <c r="U11" s="174">
        <v>5</v>
      </c>
      <c r="V11" s="174">
        <v>5</v>
      </c>
      <c r="W11" s="174">
        <v>5</v>
      </c>
      <c r="X11" s="174">
        <v>5</v>
      </c>
      <c r="Y11" s="197">
        <f t="shared" si="3"/>
        <v>81</v>
      </c>
      <c r="Z11" s="173">
        <v>4400</v>
      </c>
      <c r="AA11" s="157">
        <f t="shared" si="1"/>
        <v>73.333333333333329</v>
      </c>
      <c r="AB11" s="193"/>
      <c r="AC11" s="141">
        <v>6</v>
      </c>
      <c r="AD11" s="129" t="s">
        <v>232</v>
      </c>
      <c r="AE11" s="130">
        <v>5</v>
      </c>
    </row>
    <row r="12" spans="1:31" ht="26.25" thickBot="1" x14ac:dyDescent="0.25">
      <c r="A12" s="122" t="s">
        <v>270</v>
      </c>
      <c r="B12" s="202" t="s">
        <v>37</v>
      </c>
      <c r="C12" s="200"/>
      <c r="D12" s="200">
        <v>200</v>
      </c>
      <c r="E12" s="200" t="s">
        <v>239</v>
      </c>
      <c r="F12" s="200">
        <v>254</v>
      </c>
      <c r="G12" s="199">
        <v>15</v>
      </c>
      <c r="H12" s="188" t="s">
        <v>240</v>
      </c>
      <c r="I12" s="120">
        <v>13330.04</v>
      </c>
      <c r="J12" s="120">
        <v>14232.82</v>
      </c>
      <c r="K12" s="146">
        <f t="shared" ref="K12" si="4">1-(I12/J12)</f>
        <v>6.3429453895995191E-2</v>
      </c>
      <c r="L12" s="120">
        <f t="shared" ref="L12" si="5">I12-J12</f>
        <v>-902.77999999999884</v>
      </c>
      <c r="M12" s="180">
        <v>1500</v>
      </c>
      <c r="N12" s="157">
        <v>1800</v>
      </c>
      <c r="O12" s="179">
        <v>800</v>
      </c>
      <c r="P12" s="151">
        <v>9</v>
      </c>
      <c r="Q12" s="151">
        <v>7</v>
      </c>
      <c r="R12" s="151"/>
      <c r="S12" s="151">
        <v>10</v>
      </c>
      <c r="T12" s="151">
        <v>8</v>
      </c>
      <c r="U12" s="151">
        <v>5</v>
      </c>
      <c r="V12" s="151">
        <v>3</v>
      </c>
      <c r="W12" s="151">
        <v>3</v>
      </c>
      <c r="X12" s="151">
        <v>4</v>
      </c>
      <c r="Y12" s="197">
        <f t="shared" ref="Y12" si="6">SUM(P12:X12)</f>
        <v>49</v>
      </c>
      <c r="Z12" s="173">
        <v>800</v>
      </c>
      <c r="AA12" s="157">
        <f t="shared" si="1"/>
        <v>44.444444444444443</v>
      </c>
      <c r="AB12" s="193"/>
      <c r="AC12" s="141">
        <v>7</v>
      </c>
      <c r="AD12" s="129" t="s">
        <v>233</v>
      </c>
      <c r="AE12" s="130">
        <v>5</v>
      </c>
    </row>
    <row r="13" spans="1:31" ht="15" thickBot="1" x14ac:dyDescent="0.25">
      <c r="B13" s="10" t="s">
        <v>262</v>
      </c>
      <c r="C13" s="123"/>
      <c r="D13" s="123"/>
      <c r="E13" s="123"/>
      <c r="F13" s="123"/>
      <c r="G13" s="83"/>
      <c r="H13" s="71"/>
      <c r="I13" s="120">
        <f>SUM(I6:I12)</f>
        <v>201584.61000000002</v>
      </c>
      <c r="J13" s="120">
        <f>SUM(J6:J12)</f>
        <v>223973.09</v>
      </c>
      <c r="K13" s="120"/>
      <c r="L13" s="120">
        <f>SUM(L6:L12)</f>
        <v>-22388.479999999996</v>
      </c>
      <c r="M13" s="180">
        <f>SUM(M6:M12)</f>
        <v>24600</v>
      </c>
      <c r="N13" s="157">
        <f>SUM(N6:N12)</f>
        <v>34884.57</v>
      </c>
      <c r="O13" s="175">
        <f>SUM(O6:O12)</f>
        <v>20500</v>
      </c>
      <c r="P13" s="152"/>
      <c r="Q13" s="153"/>
      <c r="R13" s="154"/>
      <c r="S13" s="93"/>
      <c r="T13" s="93"/>
      <c r="U13" s="93"/>
      <c r="V13" s="93"/>
      <c r="W13" s="93"/>
      <c r="X13" s="93"/>
      <c r="Y13" s="5">
        <f>SUM(Y6:Y12)</f>
        <v>475</v>
      </c>
      <c r="Z13" s="124">
        <f>SUM(Z6:Z12)</f>
        <v>20500</v>
      </c>
      <c r="AA13" s="124"/>
      <c r="AB13" s="193"/>
      <c r="AC13" s="141">
        <v>8</v>
      </c>
      <c r="AD13" s="129" t="s">
        <v>234</v>
      </c>
      <c r="AE13" s="130">
        <v>5</v>
      </c>
    </row>
    <row r="14" spans="1:31" ht="29.25" thickBot="1" x14ac:dyDescent="0.25">
      <c r="B14" s="1" t="s">
        <v>244</v>
      </c>
      <c r="C14" s="5"/>
      <c r="D14" s="5"/>
      <c r="E14" s="43"/>
      <c r="F14" s="5"/>
      <c r="G14" s="83"/>
      <c r="H14" s="71"/>
      <c r="I14" s="43"/>
      <c r="J14" s="43"/>
      <c r="K14" s="43"/>
      <c r="L14" s="43"/>
      <c r="M14" s="81"/>
      <c r="N14" s="150"/>
      <c r="O14" s="149"/>
      <c r="P14" s="152"/>
      <c r="Q14" s="155"/>
      <c r="R14" s="170" t="s">
        <v>275</v>
      </c>
      <c r="S14" s="203"/>
      <c r="T14" s="204"/>
      <c r="U14" s="204"/>
      <c r="V14" s="204"/>
      <c r="W14" s="204"/>
      <c r="X14" s="204"/>
      <c r="Y14" s="205"/>
      <c r="Z14" s="171">
        <v>22000</v>
      </c>
      <c r="AA14" s="156"/>
      <c r="AC14" s="141">
        <v>9</v>
      </c>
      <c r="AD14" s="131" t="s">
        <v>235</v>
      </c>
      <c r="AE14" s="130">
        <v>5</v>
      </c>
    </row>
    <row r="15" spans="1:31" ht="15.75" thickBot="1" x14ac:dyDescent="0.25">
      <c r="B15" s="176"/>
      <c r="C15" s="5"/>
      <c r="D15" s="5"/>
      <c r="E15" s="5"/>
      <c r="F15" s="5"/>
      <c r="G15" s="83"/>
      <c r="H15" s="7"/>
      <c r="I15" s="43"/>
      <c r="J15" s="43"/>
      <c r="K15" s="43"/>
      <c r="L15" s="43"/>
      <c r="M15" s="81"/>
      <c r="N15" s="81"/>
      <c r="O15" s="165"/>
      <c r="P15" s="100"/>
      <c r="R15" s="186" t="s">
        <v>245</v>
      </c>
      <c r="S15" s="186"/>
      <c r="T15" s="186"/>
      <c r="U15" s="186"/>
      <c r="V15" s="186"/>
      <c r="W15" s="186"/>
      <c r="X15" s="186"/>
      <c r="Y15" s="186"/>
      <c r="Z15" s="177">
        <f>Z14-Z13</f>
        <v>1500</v>
      </c>
      <c r="AA15" s="48"/>
      <c r="AC15" s="141"/>
      <c r="AD15" s="132" t="s">
        <v>236</v>
      </c>
      <c r="AE15" s="133">
        <v>100</v>
      </c>
    </row>
    <row r="16" spans="1:31" ht="15" x14ac:dyDescent="0.2">
      <c r="B16" s="1"/>
      <c r="C16" s="5"/>
      <c r="D16" s="5"/>
      <c r="E16" s="5"/>
      <c r="F16" s="5"/>
      <c r="G16" s="83"/>
      <c r="H16" s="7"/>
      <c r="I16" s="5"/>
      <c r="J16" s="5"/>
      <c r="K16" s="5"/>
      <c r="L16" s="5"/>
      <c r="M16" s="105"/>
      <c r="N16" s="105"/>
      <c r="O16" s="43"/>
      <c r="P16" s="101"/>
      <c r="AC16" s="139"/>
      <c r="AD16"/>
      <c r="AE16"/>
    </row>
    <row r="17" spans="1:31" ht="15" x14ac:dyDescent="0.2">
      <c r="B17" s="191" t="s">
        <v>265</v>
      </c>
      <c r="AC17" s="139"/>
      <c r="AD17"/>
      <c r="AE17"/>
    </row>
    <row r="18" spans="1:31" ht="15" x14ac:dyDescent="0.2">
      <c r="B18" s="191" t="s">
        <v>266</v>
      </c>
      <c r="AC18" s="139"/>
      <c r="AD18" s="134" t="s">
        <v>237</v>
      </c>
      <c r="AE18"/>
    </row>
    <row r="19" spans="1:31" ht="15.75" thickBot="1" x14ac:dyDescent="0.25">
      <c r="AC19" s="143"/>
      <c r="AD19"/>
      <c r="AE19"/>
    </row>
    <row r="20" spans="1:31" ht="15.75" thickBot="1" x14ac:dyDescent="0.25">
      <c r="AC20" s="139"/>
      <c r="AD20" s="126" t="s">
        <v>217</v>
      </c>
      <c r="AE20" s="194" t="s">
        <v>218</v>
      </c>
    </row>
    <row r="21" spans="1:31" ht="15.75" thickBot="1" x14ac:dyDescent="0.25">
      <c r="AC21" s="139"/>
      <c r="AD21" s="136" t="s">
        <v>219</v>
      </c>
      <c r="AE21" s="190">
        <v>200</v>
      </c>
    </row>
    <row r="22" spans="1:31" ht="15.75" thickBot="1" x14ac:dyDescent="0.25">
      <c r="AC22" s="139"/>
      <c r="AD22" s="136" t="s">
        <v>241</v>
      </c>
      <c r="AE22" s="195" t="s">
        <v>220</v>
      </c>
    </row>
    <row r="23" spans="1:31" ht="15.75" thickBot="1" x14ac:dyDescent="0.25">
      <c r="AC23" s="139"/>
      <c r="AD23" s="136" t="s">
        <v>242</v>
      </c>
      <c r="AE23" s="195" t="s">
        <v>221</v>
      </c>
    </row>
    <row r="24" spans="1:31" ht="15.75" thickBot="1" x14ac:dyDescent="0.25">
      <c r="A24" s="2"/>
      <c r="M24" s="2"/>
      <c r="N24" s="2"/>
      <c r="P24" s="2"/>
      <c r="AC24" s="139"/>
      <c r="AD24" s="136" t="s">
        <v>222</v>
      </c>
      <c r="AE24" s="195" t="s">
        <v>223</v>
      </c>
    </row>
    <row r="25" spans="1:31" ht="15" x14ac:dyDescent="0.2">
      <c r="A25" s="2"/>
      <c r="M25" s="2"/>
      <c r="N25" s="2"/>
      <c r="P25" s="2"/>
      <c r="AC25" s="139"/>
    </row>
    <row r="26" spans="1:31" x14ac:dyDescent="0.2">
      <c r="A26" s="2"/>
      <c r="M26" s="2"/>
      <c r="N26" s="2"/>
      <c r="P26" s="2"/>
    </row>
    <row r="27" spans="1:31" x14ac:dyDescent="0.2">
      <c r="A27" s="2"/>
      <c r="M27" s="2"/>
      <c r="N27" s="2"/>
      <c r="P27" s="2"/>
    </row>
    <row r="28" spans="1:31" x14ac:dyDescent="0.2">
      <c r="A28" s="2"/>
      <c r="M28" s="2"/>
      <c r="N28" s="2"/>
      <c r="P28" s="2"/>
    </row>
    <row r="29" spans="1:31" x14ac:dyDescent="0.2">
      <c r="A29" s="2"/>
      <c r="M29" s="2"/>
      <c r="N29" s="2"/>
      <c r="P29" s="2"/>
    </row>
    <row r="30" spans="1:31" x14ac:dyDescent="0.2">
      <c r="A30" s="2"/>
      <c r="M30" s="2"/>
      <c r="N30" s="2"/>
      <c r="P30" s="2"/>
    </row>
    <row r="31" spans="1:31" x14ac:dyDescent="0.2">
      <c r="A31" s="2"/>
      <c r="M31" s="2"/>
      <c r="N31" s="2"/>
      <c r="P31" s="2"/>
    </row>
    <row r="32" spans="1:31" x14ac:dyDescent="0.2">
      <c r="A32" s="2"/>
      <c r="M32" s="2"/>
      <c r="N32" s="2"/>
      <c r="P32" s="2"/>
    </row>
    <row r="33" spans="1:16" x14ac:dyDescent="0.2">
      <c r="A33" s="2"/>
      <c r="M33" s="2"/>
      <c r="N33" s="2"/>
      <c r="P33" s="2"/>
    </row>
    <row r="34" spans="1:16" x14ac:dyDescent="0.2">
      <c r="A34" s="2"/>
      <c r="M34" s="2"/>
      <c r="N34" s="2"/>
      <c r="P34" s="2"/>
    </row>
    <row r="35" spans="1:16" x14ac:dyDescent="0.2">
      <c r="A35" s="2"/>
      <c r="M35" s="2"/>
      <c r="N35" s="2"/>
      <c r="P35" s="2"/>
    </row>
    <row r="36" spans="1:16" x14ac:dyDescent="0.2">
      <c r="A36" s="2"/>
      <c r="M36" s="2"/>
      <c r="N36" s="2"/>
      <c r="P36" s="2"/>
    </row>
    <row r="37" spans="1:16" x14ac:dyDescent="0.2">
      <c r="A37" s="2"/>
      <c r="M37" s="2"/>
      <c r="N37" s="2"/>
      <c r="P37" s="2"/>
    </row>
    <row r="38" spans="1:16" x14ac:dyDescent="0.2">
      <c r="A38" s="2"/>
      <c r="M38" s="2"/>
      <c r="N38" s="2"/>
      <c r="P38" s="2"/>
    </row>
    <row r="39" spans="1:16" x14ac:dyDescent="0.2">
      <c r="A39" s="2"/>
      <c r="M39" s="2"/>
      <c r="N39" s="2"/>
      <c r="P39" s="2"/>
    </row>
    <row r="40" spans="1:16" x14ac:dyDescent="0.2">
      <c r="A40" s="2"/>
      <c r="M40" s="2"/>
      <c r="N40" s="2"/>
      <c r="P40" s="2"/>
    </row>
    <row r="41" spans="1:16" x14ac:dyDescent="0.2">
      <c r="A41" s="2"/>
      <c r="M41" s="2"/>
      <c r="N41" s="2"/>
      <c r="P41" s="2"/>
    </row>
    <row r="42" spans="1:16" x14ac:dyDescent="0.2">
      <c r="A42" s="2"/>
      <c r="M42" s="2"/>
      <c r="N42" s="2"/>
      <c r="P42" s="2"/>
    </row>
    <row r="43" spans="1:16" x14ac:dyDescent="0.2">
      <c r="A43" s="2"/>
      <c r="M43" s="2"/>
      <c r="N43" s="2"/>
      <c r="P43" s="2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>
      <selection activeCell="B20" sqref="B20"/>
    </sheetView>
  </sheetViews>
  <sheetFormatPr baseColWidth="10" defaultRowHeight="15" x14ac:dyDescent="0.2"/>
  <cols>
    <col min="1" max="1" width="2.88671875" style="139" customWidth="1"/>
    <col min="2" max="2" width="54.33203125" customWidth="1"/>
    <col min="3" max="3" width="12" customWidth="1"/>
  </cols>
  <sheetData>
    <row r="3" spans="1:3" ht="15.75" x14ac:dyDescent="0.25">
      <c r="B3" s="144" t="s">
        <v>264</v>
      </c>
    </row>
    <row r="4" spans="1:3" ht="15.75" thickBot="1" x14ac:dyDescent="0.25"/>
    <row r="5" spans="1:3" ht="15.75" thickBot="1" x14ac:dyDescent="0.25">
      <c r="A5" s="140"/>
      <c r="B5" s="127" t="s">
        <v>225</v>
      </c>
      <c r="C5" s="128" t="s">
        <v>226</v>
      </c>
    </row>
    <row r="6" spans="1:3" ht="29.25" thickBot="1" x14ac:dyDescent="0.25">
      <c r="A6" s="141">
        <v>1</v>
      </c>
      <c r="B6" s="129" t="s">
        <v>227</v>
      </c>
      <c r="C6" s="130">
        <v>10</v>
      </c>
    </row>
    <row r="7" spans="1:3" ht="15.75" thickBot="1" x14ac:dyDescent="0.25">
      <c r="A7" s="141">
        <v>2</v>
      </c>
      <c r="B7" s="129" t="s">
        <v>228</v>
      </c>
      <c r="C7" s="130">
        <v>10</v>
      </c>
    </row>
    <row r="8" spans="1:3" ht="43.5" thickBot="1" x14ac:dyDescent="0.25">
      <c r="A8" s="142">
        <v>3</v>
      </c>
      <c r="B8" s="129" t="s">
        <v>229</v>
      </c>
      <c r="C8" s="130">
        <v>25</v>
      </c>
    </row>
    <row r="9" spans="1:3" ht="43.5" thickBot="1" x14ac:dyDescent="0.25">
      <c r="A9" s="142">
        <v>4</v>
      </c>
      <c r="B9" s="129" t="s">
        <v>230</v>
      </c>
      <c r="C9" s="130">
        <v>25</v>
      </c>
    </row>
    <row r="10" spans="1:3" ht="43.5" thickBot="1" x14ac:dyDescent="0.25">
      <c r="A10" s="141">
        <v>5</v>
      </c>
      <c r="B10" s="129" t="s">
        <v>231</v>
      </c>
      <c r="C10" s="130">
        <v>10</v>
      </c>
    </row>
    <row r="11" spans="1:3" ht="29.25" thickBot="1" x14ac:dyDescent="0.25">
      <c r="A11" s="141">
        <v>6</v>
      </c>
      <c r="B11" s="129" t="s">
        <v>232</v>
      </c>
      <c r="C11" s="130">
        <v>5</v>
      </c>
    </row>
    <row r="12" spans="1:3" ht="15.75" thickBot="1" x14ac:dyDescent="0.25">
      <c r="A12" s="141">
        <v>7</v>
      </c>
      <c r="B12" s="129" t="s">
        <v>233</v>
      </c>
      <c r="C12" s="130">
        <v>5</v>
      </c>
    </row>
    <row r="13" spans="1:3" ht="15.75" thickBot="1" x14ac:dyDescent="0.25">
      <c r="A13" s="141">
        <v>8</v>
      </c>
      <c r="B13" s="129" t="s">
        <v>234</v>
      </c>
      <c r="C13" s="130">
        <v>5</v>
      </c>
    </row>
    <row r="14" spans="1:3" ht="29.25" thickBot="1" x14ac:dyDescent="0.25">
      <c r="A14" s="141">
        <v>9</v>
      </c>
      <c r="B14" s="131" t="s">
        <v>235</v>
      </c>
      <c r="C14" s="130">
        <v>5</v>
      </c>
    </row>
    <row r="15" spans="1:3" ht="15.75" thickBot="1" x14ac:dyDescent="0.25">
      <c r="A15" s="141"/>
      <c r="B15" s="132" t="s">
        <v>236</v>
      </c>
      <c r="C15" s="133">
        <v>100</v>
      </c>
    </row>
    <row r="18" spans="1:3" ht="28.5" x14ac:dyDescent="0.2">
      <c r="B18" s="134" t="s">
        <v>237</v>
      </c>
    </row>
    <row r="19" spans="1:3" x14ac:dyDescent="0.2">
      <c r="A19" s="143"/>
    </row>
    <row r="20" spans="1:3" ht="15.75" thickBot="1" x14ac:dyDescent="0.25"/>
    <row r="21" spans="1:3" ht="15.75" thickBot="1" x14ac:dyDescent="0.25">
      <c r="B21" s="126" t="s">
        <v>217</v>
      </c>
      <c r="C21" s="135" t="s">
        <v>218</v>
      </c>
    </row>
    <row r="22" spans="1:3" ht="15.75" thickBot="1" x14ac:dyDescent="0.25">
      <c r="B22" s="136" t="s">
        <v>219</v>
      </c>
      <c r="C22" s="137">
        <v>200</v>
      </c>
    </row>
    <row r="23" spans="1:3" ht="26.25" thickBot="1" x14ac:dyDescent="0.25">
      <c r="B23" s="136" t="s">
        <v>241</v>
      </c>
      <c r="C23" s="138" t="s">
        <v>220</v>
      </c>
    </row>
    <row r="24" spans="1:3" ht="26.25" thickBot="1" x14ac:dyDescent="0.25">
      <c r="B24" s="136" t="s">
        <v>242</v>
      </c>
      <c r="C24" s="138" t="s">
        <v>221</v>
      </c>
    </row>
    <row r="25" spans="1:3" ht="26.25" thickBot="1" x14ac:dyDescent="0.25">
      <c r="B25" s="136" t="s">
        <v>222</v>
      </c>
      <c r="C25" s="138" t="s">
        <v>223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N13" sqref="N13"/>
    </sheetView>
  </sheetViews>
  <sheetFormatPr baseColWidth="10" defaultColWidth="11.5546875" defaultRowHeight="12.75" x14ac:dyDescent="0.2"/>
  <cols>
    <col min="1" max="1" width="15.55468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customWidth="1"/>
    <col min="7" max="7" width="21" style="2" customWidth="1"/>
    <col min="8" max="8" width="8.77734375" style="2" customWidth="1"/>
    <col min="9" max="9" width="8.44140625" style="2" customWidth="1"/>
    <col min="10" max="10" width="8.88671875" style="2" customWidth="1"/>
    <col min="11" max="11" width="9.6640625" style="2" customWidth="1"/>
    <col min="12" max="12" width="3.6640625" style="2" customWidth="1"/>
    <col min="13" max="13" width="7.109375" style="2" customWidth="1"/>
    <col min="14" max="14" width="9.88671875" style="2" customWidth="1"/>
    <col min="15" max="15" width="26.6640625" style="2" hidden="1" customWidth="1"/>
    <col min="16" max="16" width="0" style="2" hidden="1" customWidth="1"/>
    <col min="17" max="17" width="17.21875" style="33" customWidth="1"/>
    <col min="18" max="18" width="11.5546875" style="33"/>
    <col min="19" max="16384" width="11.5546875" style="2"/>
  </cols>
  <sheetData>
    <row r="1" spans="1:18" ht="15.75" x14ac:dyDescent="0.25">
      <c r="A1" s="14" t="s">
        <v>73</v>
      </c>
    </row>
    <row r="3" spans="1:18" s="4" customFormat="1" ht="38.25" x14ac:dyDescent="0.2">
      <c r="A3" s="35" t="s">
        <v>74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70</v>
      </c>
      <c r="L3" s="36" t="s">
        <v>13</v>
      </c>
      <c r="M3" s="32" t="s">
        <v>14</v>
      </c>
      <c r="N3" s="32" t="s">
        <v>15</v>
      </c>
      <c r="Q3" s="34"/>
      <c r="R3" s="34"/>
    </row>
    <row r="4" spans="1:18" x14ac:dyDescent="0.2">
      <c r="A4" s="1" t="s">
        <v>16</v>
      </c>
      <c r="B4" s="5">
        <v>1</v>
      </c>
      <c r="C4" s="5">
        <v>20</v>
      </c>
      <c r="D4" s="5"/>
      <c r="E4" s="5">
        <v>313</v>
      </c>
      <c r="F4" s="5">
        <v>18000</v>
      </c>
      <c r="G4" s="25" t="s">
        <v>71</v>
      </c>
      <c r="H4" s="5">
        <v>20475000</v>
      </c>
      <c r="I4" s="5">
        <v>20452000</v>
      </c>
      <c r="J4" s="5">
        <f>H4-I4</f>
        <v>23000</v>
      </c>
      <c r="K4" s="40">
        <v>1653</v>
      </c>
      <c r="L4" s="5"/>
      <c r="M4" s="43">
        <f>L4*13.39</f>
        <v>0</v>
      </c>
      <c r="N4" s="43">
        <f>K4-M4</f>
        <v>1653</v>
      </c>
    </row>
    <row r="5" spans="1:18" x14ac:dyDescent="0.2">
      <c r="A5" s="15" t="s">
        <v>54</v>
      </c>
      <c r="B5" s="5"/>
      <c r="C5" s="5"/>
      <c r="D5" s="5"/>
      <c r="E5" s="5"/>
      <c r="F5" s="5"/>
      <c r="G5" s="17"/>
      <c r="H5" s="5"/>
      <c r="I5" s="5"/>
      <c r="J5" s="5"/>
      <c r="K5" s="40">
        <v>6010</v>
      </c>
      <c r="L5" s="5"/>
      <c r="M5" s="43">
        <f t="shared" ref="M5:M28" si="0">L5*13.39</f>
        <v>0</v>
      </c>
      <c r="N5" s="43">
        <f t="shared" ref="N5:N27" si="1">K5-M5</f>
        <v>6010</v>
      </c>
    </row>
    <row r="6" spans="1:18" x14ac:dyDescent="0.2">
      <c r="A6" s="1" t="s">
        <v>18</v>
      </c>
      <c r="B6" s="5">
        <v>7</v>
      </c>
      <c r="C6" s="5">
        <v>75</v>
      </c>
      <c r="D6" s="5">
        <v>3000</v>
      </c>
      <c r="E6" s="5">
        <v>67</v>
      </c>
      <c r="F6" s="5">
        <v>5000</v>
      </c>
      <c r="G6" s="19" t="s">
        <v>55</v>
      </c>
      <c r="H6" s="5">
        <v>3830000</v>
      </c>
      <c r="I6" s="5">
        <v>4902500</v>
      </c>
      <c r="J6" s="5">
        <f t="shared" ref="J6:J23" si="2">H6-I6</f>
        <v>-1072500</v>
      </c>
      <c r="K6" s="40">
        <v>1803</v>
      </c>
      <c r="L6" s="5">
        <v>20</v>
      </c>
      <c r="M6" s="43">
        <f>L6*13.39</f>
        <v>267.8</v>
      </c>
      <c r="N6" s="43">
        <f t="shared" si="1"/>
        <v>1535.2</v>
      </c>
    </row>
    <row r="7" spans="1:18" x14ac:dyDescent="0.2">
      <c r="A7" s="29" t="s">
        <v>23</v>
      </c>
      <c r="B7" s="5"/>
      <c r="C7" s="5">
        <v>31</v>
      </c>
      <c r="D7" s="5">
        <v>1500</v>
      </c>
      <c r="E7" s="5"/>
      <c r="F7" s="5"/>
      <c r="G7" s="30" t="s">
        <v>75</v>
      </c>
      <c r="H7" s="5">
        <v>0</v>
      </c>
      <c r="I7" s="5">
        <v>0</v>
      </c>
      <c r="J7" s="5">
        <f t="shared" si="2"/>
        <v>0</v>
      </c>
      <c r="K7" s="40"/>
      <c r="L7" s="5"/>
      <c r="M7" s="43">
        <f t="shared" si="0"/>
        <v>0</v>
      </c>
      <c r="N7" s="43">
        <f t="shared" si="1"/>
        <v>0</v>
      </c>
    </row>
    <row r="8" spans="1:18" x14ac:dyDescent="0.2">
      <c r="A8" s="1" t="s">
        <v>20</v>
      </c>
      <c r="B8" s="5" t="s">
        <v>21</v>
      </c>
      <c r="C8" s="5">
        <v>29</v>
      </c>
      <c r="D8" s="5">
        <v>2300</v>
      </c>
      <c r="E8" s="5"/>
      <c r="F8" s="5"/>
      <c r="G8" s="17" t="s">
        <v>56</v>
      </c>
      <c r="H8" s="5">
        <v>1946600</v>
      </c>
      <c r="I8" s="5">
        <v>2234400</v>
      </c>
      <c r="J8" s="5">
        <f t="shared" si="2"/>
        <v>-287800</v>
      </c>
      <c r="K8" s="40">
        <v>902</v>
      </c>
      <c r="L8" s="5">
        <v>10</v>
      </c>
      <c r="M8" s="43">
        <f t="shared" si="0"/>
        <v>133.9</v>
      </c>
      <c r="N8" s="43">
        <f t="shared" si="1"/>
        <v>768.1</v>
      </c>
    </row>
    <row r="9" spans="1:18" x14ac:dyDescent="0.2">
      <c r="A9" s="8" t="s">
        <v>23</v>
      </c>
      <c r="B9" s="5"/>
      <c r="C9" s="5">
        <v>13</v>
      </c>
      <c r="D9" s="5">
        <v>2000</v>
      </c>
      <c r="E9" s="5"/>
      <c r="F9" s="5"/>
      <c r="G9" s="18" t="s">
        <v>75</v>
      </c>
      <c r="H9" s="5">
        <v>0</v>
      </c>
      <c r="I9" s="5">
        <v>0</v>
      </c>
      <c r="J9" s="5">
        <f t="shared" si="2"/>
        <v>0</v>
      </c>
      <c r="K9" s="40">
        <v>662</v>
      </c>
      <c r="L9" s="5"/>
      <c r="M9" s="43">
        <f t="shared" si="0"/>
        <v>0</v>
      </c>
      <c r="N9" s="43">
        <f t="shared" si="1"/>
        <v>662</v>
      </c>
    </row>
    <row r="10" spans="1:18" x14ac:dyDescent="0.2">
      <c r="A10" s="10" t="s">
        <v>24</v>
      </c>
      <c r="B10" s="5"/>
      <c r="C10" s="5"/>
      <c r="D10" s="5"/>
      <c r="E10" s="5">
        <v>96</v>
      </c>
      <c r="F10" s="5">
        <v>1500</v>
      </c>
      <c r="G10" s="18" t="s">
        <v>57</v>
      </c>
      <c r="H10" s="5">
        <v>2348862</v>
      </c>
      <c r="I10" s="5">
        <v>2528510</v>
      </c>
      <c r="J10" s="5">
        <f t="shared" si="2"/>
        <v>-179648</v>
      </c>
      <c r="K10" s="40">
        <v>301</v>
      </c>
      <c r="L10" s="5"/>
      <c r="M10" s="43">
        <f t="shared" si="0"/>
        <v>0</v>
      </c>
      <c r="N10" s="43">
        <f t="shared" si="1"/>
        <v>301</v>
      </c>
    </row>
    <row r="11" spans="1:18" x14ac:dyDescent="0.2">
      <c r="A11" s="10"/>
      <c r="B11" s="5"/>
      <c r="C11" s="5"/>
      <c r="D11" s="5"/>
      <c r="E11" s="5"/>
      <c r="F11" s="5"/>
      <c r="G11" s="18" t="s">
        <v>58</v>
      </c>
      <c r="H11" s="5"/>
      <c r="I11" s="5"/>
      <c r="J11" s="5"/>
      <c r="K11" s="40">
        <v>752</v>
      </c>
      <c r="L11" s="5"/>
      <c r="M11" s="43">
        <f t="shared" si="0"/>
        <v>0</v>
      </c>
      <c r="N11" s="43">
        <f t="shared" si="1"/>
        <v>752</v>
      </c>
    </row>
    <row r="12" spans="1:18" x14ac:dyDescent="0.2">
      <c r="A12" s="16" t="s">
        <v>59</v>
      </c>
      <c r="B12" s="5"/>
      <c r="C12" s="5"/>
      <c r="D12" s="5"/>
      <c r="E12" s="5"/>
      <c r="F12" s="5"/>
      <c r="G12" s="18" t="s">
        <v>27</v>
      </c>
      <c r="H12" s="5"/>
      <c r="I12" s="5"/>
      <c r="J12" s="5"/>
      <c r="K12" s="40"/>
      <c r="L12" s="5"/>
      <c r="M12" s="43">
        <f t="shared" si="0"/>
        <v>0</v>
      </c>
      <c r="N12" s="43">
        <f t="shared" si="1"/>
        <v>0</v>
      </c>
    </row>
    <row r="13" spans="1:18" x14ac:dyDescent="0.2">
      <c r="A13" s="1" t="s">
        <v>28</v>
      </c>
      <c r="B13" s="5">
        <v>2</v>
      </c>
      <c r="C13" s="5">
        <v>13</v>
      </c>
      <c r="D13" s="5">
        <v>2000</v>
      </c>
      <c r="E13" s="5"/>
      <c r="F13" s="5"/>
      <c r="G13" s="17" t="s">
        <v>29</v>
      </c>
      <c r="H13" s="5">
        <v>1285000</v>
      </c>
      <c r="I13" s="5">
        <v>1309000</v>
      </c>
      <c r="J13" s="5">
        <f t="shared" si="2"/>
        <v>-24000</v>
      </c>
      <c r="K13" s="40">
        <v>601</v>
      </c>
      <c r="L13" s="5">
        <v>10</v>
      </c>
      <c r="M13" s="43">
        <f t="shared" si="0"/>
        <v>133.9</v>
      </c>
      <c r="N13" s="43">
        <f t="shared" si="1"/>
        <v>467.1</v>
      </c>
    </row>
    <row r="14" spans="1:18" x14ac:dyDescent="0.2">
      <c r="A14" s="29" t="s">
        <v>76</v>
      </c>
      <c r="B14" s="5"/>
      <c r="C14" s="5">
        <v>7</v>
      </c>
      <c r="D14" s="5">
        <v>2000</v>
      </c>
      <c r="E14" s="5"/>
      <c r="F14" s="5"/>
      <c r="G14" s="17"/>
      <c r="H14" s="5">
        <v>0</v>
      </c>
      <c r="I14" s="5">
        <v>0</v>
      </c>
      <c r="J14" s="5">
        <f t="shared" si="2"/>
        <v>0</v>
      </c>
      <c r="K14" s="40"/>
      <c r="L14" s="5"/>
      <c r="M14" s="43">
        <f t="shared" si="0"/>
        <v>0</v>
      </c>
      <c r="N14" s="43">
        <f t="shared" si="1"/>
        <v>0</v>
      </c>
    </row>
    <row r="15" spans="1:18" x14ac:dyDescent="0.2">
      <c r="A15" s="1" t="s">
        <v>30</v>
      </c>
      <c r="B15" s="5">
        <v>6</v>
      </c>
      <c r="C15" s="5">
        <v>82</v>
      </c>
      <c r="D15" s="5">
        <v>5000</v>
      </c>
      <c r="E15" s="5"/>
      <c r="F15" s="5"/>
      <c r="G15" s="25" t="s">
        <v>55</v>
      </c>
      <c r="H15" s="5">
        <v>5350000</v>
      </c>
      <c r="I15" s="5">
        <v>6385400</v>
      </c>
      <c r="J15" s="5">
        <f t="shared" si="2"/>
        <v>-1035400</v>
      </c>
      <c r="K15" s="40">
        <v>2615</v>
      </c>
      <c r="L15" s="5">
        <v>47</v>
      </c>
      <c r="M15" s="43">
        <f t="shared" si="0"/>
        <v>629.33000000000004</v>
      </c>
      <c r="N15" s="43">
        <f t="shared" si="1"/>
        <v>1985.67</v>
      </c>
    </row>
    <row r="16" spans="1:18" x14ac:dyDescent="0.2">
      <c r="A16" s="9" t="s">
        <v>23</v>
      </c>
      <c r="B16" s="5"/>
      <c r="C16" s="5">
        <v>9</v>
      </c>
      <c r="D16" s="5">
        <v>1000</v>
      </c>
      <c r="E16" s="5"/>
      <c r="F16" s="5"/>
      <c r="G16" s="30" t="s">
        <v>75</v>
      </c>
      <c r="H16" s="5">
        <v>0</v>
      </c>
      <c r="I16" s="5">
        <v>0</v>
      </c>
      <c r="J16" s="5">
        <f t="shared" si="2"/>
        <v>0</v>
      </c>
      <c r="K16" s="40"/>
      <c r="L16" s="5"/>
      <c r="M16" s="43">
        <f t="shared" si="0"/>
        <v>0</v>
      </c>
      <c r="N16" s="43">
        <f t="shared" si="1"/>
        <v>0</v>
      </c>
    </row>
    <row r="17" spans="1:14" x14ac:dyDescent="0.2">
      <c r="A17" s="10" t="s">
        <v>31</v>
      </c>
      <c r="B17" s="5"/>
      <c r="C17" s="5"/>
      <c r="D17" s="5"/>
      <c r="E17" s="5"/>
      <c r="F17" s="5"/>
      <c r="G17" s="18" t="s">
        <v>32</v>
      </c>
      <c r="H17" s="5">
        <v>0</v>
      </c>
      <c r="I17" s="5">
        <v>0</v>
      </c>
      <c r="J17" s="5">
        <f t="shared" si="2"/>
        <v>0</v>
      </c>
      <c r="K17" s="40"/>
      <c r="L17" s="5"/>
      <c r="M17" s="43">
        <f t="shared" si="0"/>
        <v>0</v>
      </c>
      <c r="N17" s="43">
        <f t="shared" si="1"/>
        <v>0</v>
      </c>
    </row>
    <row r="18" spans="1:14" x14ac:dyDescent="0.2">
      <c r="A18" s="1" t="s">
        <v>33</v>
      </c>
      <c r="B18" s="5"/>
      <c r="C18" s="5">
        <v>69</v>
      </c>
      <c r="D18" s="5">
        <v>2000</v>
      </c>
      <c r="E18" s="5">
        <v>155</v>
      </c>
      <c r="F18" s="5">
        <v>2955</v>
      </c>
      <c r="G18" s="31" t="s">
        <v>77</v>
      </c>
      <c r="H18" s="5">
        <v>3291000</v>
      </c>
      <c r="I18" s="5">
        <v>3291000</v>
      </c>
      <c r="J18" s="5">
        <f t="shared" si="2"/>
        <v>0</v>
      </c>
      <c r="K18" s="40">
        <v>181</v>
      </c>
      <c r="L18" s="5"/>
      <c r="M18" s="43">
        <f t="shared" si="0"/>
        <v>0</v>
      </c>
      <c r="N18" s="43">
        <f t="shared" si="1"/>
        <v>181</v>
      </c>
    </row>
    <row r="19" spans="1:14" ht="25.5" x14ac:dyDescent="0.2">
      <c r="A19" s="10" t="s">
        <v>62</v>
      </c>
      <c r="B19" s="5"/>
      <c r="C19" s="5">
        <v>65</v>
      </c>
      <c r="D19" s="5">
        <v>1000</v>
      </c>
      <c r="E19" s="5">
        <v>240</v>
      </c>
      <c r="F19" s="5">
        <v>2100</v>
      </c>
      <c r="G19" s="31" t="s">
        <v>78</v>
      </c>
      <c r="H19" s="5">
        <v>1647500</v>
      </c>
      <c r="I19" s="5">
        <v>1647500</v>
      </c>
      <c r="J19" s="5">
        <f t="shared" si="2"/>
        <v>0</v>
      </c>
      <c r="K19" s="40">
        <v>121</v>
      </c>
      <c r="L19" s="5"/>
      <c r="M19" s="43">
        <f t="shared" si="0"/>
        <v>0</v>
      </c>
      <c r="N19" s="43">
        <f t="shared" si="1"/>
        <v>121</v>
      </c>
    </row>
    <row r="20" spans="1:14" x14ac:dyDescent="0.2">
      <c r="A20" s="10" t="s">
        <v>63</v>
      </c>
      <c r="B20" s="5"/>
      <c r="C20" s="5"/>
      <c r="D20" s="5"/>
      <c r="E20" s="5"/>
      <c r="F20" s="5"/>
      <c r="G20" s="18" t="s">
        <v>64</v>
      </c>
      <c r="H20" s="5">
        <v>0</v>
      </c>
      <c r="I20" s="5">
        <v>0</v>
      </c>
      <c r="J20" s="5">
        <f t="shared" si="2"/>
        <v>0</v>
      </c>
      <c r="K20" s="40">
        <v>60</v>
      </c>
      <c r="L20" s="5"/>
      <c r="M20" s="43">
        <f t="shared" si="0"/>
        <v>0</v>
      </c>
      <c r="N20" s="43">
        <f t="shared" si="1"/>
        <v>60</v>
      </c>
    </row>
    <row r="21" spans="1:14" x14ac:dyDescent="0.2">
      <c r="A21" s="1" t="s">
        <v>35</v>
      </c>
      <c r="B21" s="5"/>
      <c r="C21" s="5"/>
      <c r="D21" s="5"/>
      <c r="E21" s="5"/>
      <c r="F21" s="5"/>
      <c r="G21" s="25" t="s">
        <v>65</v>
      </c>
      <c r="H21" s="5">
        <v>0</v>
      </c>
      <c r="I21" s="5">
        <v>0</v>
      </c>
      <c r="J21" s="5">
        <f t="shared" si="2"/>
        <v>0</v>
      </c>
      <c r="K21" s="40"/>
      <c r="L21" s="5"/>
      <c r="M21" s="43">
        <f t="shared" si="0"/>
        <v>0</v>
      </c>
      <c r="N21" s="43">
        <f t="shared" si="1"/>
        <v>0</v>
      </c>
    </row>
    <row r="22" spans="1:14" x14ac:dyDescent="0.2">
      <c r="A22" s="10" t="s">
        <v>37</v>
      </c>
      <c r="B22" s="5"/>
      <c r="C22" s="5"/>
      <c r="D22" s="5"/>
      <c r="E22" s="5">
        <v>956</v>
      </c>
      <c r="F22" s="5">
        <v>2000</v>
      </c>
      <c r="G22" s="18" t="s">
        <v>38</v>
      </c>
      <c r="H22" s="5">
        <v>1250000</v>
      </c>
      <c r="I22" s="5">
        <v>1500000</v>
      </c>
      <c r="J22" s="5">
        <f t="shared" si="2"/>
        <v>-250000</v>
      </c>
      <c r="K22" s="40">
        <v>601</v>
      </c>
      <c r="L22" s="5"/>
      <c r="M22" s="43">
        <f t="shared" si="0"/>
        <v>0</v>
      </c>
      <c r="N22" s="43">
        <f t="shared" si="1"/>
        <v>601</v>
      </c>
    </row>
    <row r="23" spans="1:14" x14ac:dyDescent="0.2">
      <c r="A23" s="1" t="s">
        <v>39</v>
      </c>
      <c r="B23" s="5"/>
      <c r="C23" s="5"/>
      <c r="D23" s="5"/>
      <c r="E23" s="5">
        <v>512</v>
      </c>
      <c r="F23" s="5">
        <v>2500</v>
      </c>
      <c r="G23" s="18" t="s">
        <v>40</v>
      </c>
      <c r="H23" s="5">
        <v>3518291</v>
      </c>
      <c r="I23" s="5">
        <v>3518291</v>
      </c>
      <c r="J23" s="5">
        <f t="shared" si="2"/>
        <v>0</v>
      </c>
      <c r="K23" s="40">
        <v>300</v>
      </c>
      <c r="L23" s="5"/>
      <c r="M23" s="43">
        <f t="shared" si="0"/>
        <v>0</v>
      </c>
      <c r="N23" s="43">
        <f t="shared" si="1"/>
        <v>300</v>
      </c>
    </row>
    <row r="24" spans="1:14" x14ac:dyDescent="0.2">
      <c r="A24" s="1" t="s">
        <v>41</v>
      </c>
      <c r="B24" s="5"/>
      <c r="C24" s="5">
        <v>220</v>
      </c>
      <c r="D24" s="5"/>
      <c r="E24" s="5">
        <v>30</v>
      </c>
      <c r="F24" s="5">
        <v>5000</v>
      </c>
      <c r="G24" s="18" t="s">
        <v>42</v>
      </c>
      <c r="H24" s="5">
        <v>3965000</v>
      </c>
      <c r="I24" s="5">
        <v>4400000</v>
      </c>
      <c r="J24" s="5">
        <f>H24-I24</f>
        <v>-435000</v>
      </c>
      <c r="K24" s="40">
        <v>181</v>
      </c>
      <c r="L24" s="5"/>
      <c r="M24" s="43">
        <f t="shared" si="0"/>
        <v>0</v>
      </c>
      <c r="N24" s="43">
        <f t="shared" si="1"/>
        <v>181</v>
      </c>
    </row>
    <row r="25" spans="1:14" x14ac:dyDescent="0.2">
      <c r="A25" s="1" t="s">
        <v>43</v>
      </c>
      <c r="B25" s="5"/>
      <c r="C25" s="5"/>
      <c r="D25" s="5"/>
      <c r="E25" s="5"/>
      <c r="F25" s="5"/>
      <c r="G25" s="18" t="s">
        <v>44</v>
      </c>
      <c r="H25" s="5">
        <v>0</v>
      </c>
      <c r="I25" s="5">
        <v>0</v>
      </c>
      <c r="J25" s="5">
        <f>H25-I25</f>
        <v>0</v>
      </c>
      <c r="K25" s="40">
        <v>451</v>
      </c>
      <c r="L25" s="5"/>
      <c r="M25" s="43">
        <f t="shared" si="0"/>
        <v>0</v>
      </c>
      <c r="N25" s="43">
        <f t="shared" si="1"/>
        <v>451</v>
      </c>
    </row>
    <row r="26" spans="1:14" x14ac:dyDescent="0.2">
      <c r="A26" s="10" t="s">
        <v>45</v>
      </c>
      <c r="B26" s="5"/>
      <c r="C26" s="5"/>
      <c r="D26" s="5"/>
      <c r="E26" s="5"/>
      <c r="F26" s="5"/>
      <c r="G26" s="17" t="s">
        <v>46</v>
      </c>
      <c r="H26" s="5">
        <v>0</v>
      </c>
      <c r="I26" s="5">
        <v>0</v>
      </c>
      <c r="J26" s="5">
        <f>H26-I26</f>
        <v>0</v>
      </c>
      <c r="K26" s="40">
        <v>451</v>
      </c>
      <c r="L26" s="5"/>
      <c r="M26" s="43">
        <f t="shared" si="0"/>
        <v>0</v>
      </c>
      <c r="N26" s="43">
        <f t="shared" si="1"/>
        <v>451</v>
      </c>
    </row>
    <row r="27" spans="1:14" x14ac:dyDescent="0.2">
      <c r="A27" s="1" t="s">
        <v>47</v>
      </c>
      <c r="B27" s="5"/>
      <c r="C27" s="5"/>
      <c r="D27" s="5"/>
      <c r="E27" s="5"/>
      <c r="F27" s="5"/>
      <c r="G27" s="18" t="s">
        <v>48</v>
      </c>
      <c r="H27" s="5">
        <v>0</v>
      </c>
      <c r="I27" s="5">
        <v>0</v>
      </c>
      <c r="J27" s="5">
        <f>H27-I27</f>
        <v>0</v>
      </c>
      <c r="K27" s="40">
        <v>2705</v>
      </c>
      <c r="L27" s="5"/>
      <c r="M27" s="43">
        <f t="shared" si="0"/>
        <v>0</v>
      </c>
      <c r="N27" s="43">
        <f t="shared" si="1"/>
        <v>2705</v>
      </c>
    </row>
    <row r="28" spans="1:14" x14ac:dyDescent="0.2">
      <c r="A28" s="10" t="s">
        <v>66</v>
      </c>
      <c r="B28" s="5"/>
      <c r="C28" s="5"/>
      <c r="D28" s="5"/>
      <c r="E28" s="5"/>
      <c r="F28" s="5"/>
      <c r="G28" s="7"/>
      <c r="H28" s="5">
        <f>SUM(H4:H27)</f>
        <v>48907253</v>
      </c>
      <c r="I28" s="5">
        <f>SUM(I4:I27)</f>
        <v>52168601</v>
      </c>
      <c r="J28" s="5">
        <f>H28-I28</f>
        <v>-3261348</v>
      </c>
      <c r="K28" s="41">
        <f>SUM(K4:K27)</f>
        <v>20350</v>
      </c>
      <c r="L28" s="11">
        <f>SUM(L4:L27)</f>
        <v>87</v>
      </c>
      <c r="M28" s="44">
        <f t="shared" si="0"/>
        <v>1164.93</v>
      </c>
      <c r="N28" s="39">
        <f>SUM(N4:N27)</f>
        <v>19185.07</v>
      </c>
    </row>
    <row r="29" spans="1:14" x14ac:dyDescent="0.2">
      <c r="B29" s="5"/>
      <c r="C29" s="5"/>
      <c r="D29" s="5"/>
      <c r="E29" s="5"/>
      <c r="F29" s="5"/>
      <c r="G29" s="7"/>
      <c r="H29" s="5"/>
      <c r="I29" s="5"/>
      <c r="J29" s="5"/>
      <c r="K29" s="5"/>
    </row>
    <row r="30" spans="1:14" x14ac:dyDescent="0.2">
      <c r="B30" s="5"/>
      <c r="C30" s="5"/>
      <c r="D30" s="5"/>
      <c r="E30" s="5"/>
      <c r="F30" s="5"/>
      <c r="G30" s="7"/>
      <c r="H30" s="5"/>
      <c r="I30" s="5"/>
      <c r="J30" s="5"/>
      <c r="K30" s="5"/>
    </row>
    <row r="31" spans="1:14" x14ac:dyDescent="0.2">
      <c r="B31" s="5"/>
      <c r="C31" s="5"/>
      <c r="D31" s="5"/>
      <c r="E31" s="5"/>
      <c r="F31" s="5"/>
      <c r="H31" s="5"/>
      <c r="I31" s="5"/>
      <c r="J31" s="5"/>
      <c r="K31" s="5"/>
    </row>
    <row r="32" spans="1:14" x14ac:dyDescent="0.2">
      <c r="B32" s="5"/>
      <c r="C32" s="5"/>
      <c r="D32" s="5"/>
      <c r="E32" s="5"/>
      <c r="F32" s="5"/>
      <c r="H32" s="5"/>
      <c r="I32" s="5"/>
      <c r="J32" s="5"/>
      <c r="K32" s="5"/>
    </row>
    <row r="33" spans="2:11" x14ac:dyDescent="0.2">
      <c r="B33" s="5"/>
      <c r="C33" s="5"/>
      <c r="D33" s="5"/>
      <c r="E33" s="5"/>
      <c r="F33" s="5"/>
      <c r="H33" s="5"/>
      <c r="I33" s="5"/>
      <c r="J33" s="5"/>
      <c r="K33" s="5"/>
    </row>
    <row r="34" spans="2:11" x14ac:dyDescent="0.2">
      <c r="B34" s="5"/>
      <c r="C34" s="5"/>
      <c r="D34" s="5"/>
      <c r="E34" s="5"/>
      <c r="F34" s="5"/>
      <c r="H34" s="5"/>
      <c r="I34" s="5"/>
      <c r="J34" s="5"/>
      <c r="K34" s="5"/>
    </row>
    <row r="35" spans="2:11" x14ac:dyDescent="0.2">
      <c r="B35" s="5"/>
      <c r="C35" s="5"/>
      <c r="D35" s="5"/>
      <c r="E35" s="5"/>
      <c r="F35" s="5"/>
      <c r="H35" s="5"/>
      <c r="I35" s="5"/>
      <c r="J35" s="5"/>
      <c r="K35" s="5"/>
    </row>
    <row r="36" spans="2:11" x14ac:dyDescent="0.2">
      <c r="B36" s="5"/>
      <c r="C36" s="5"/>
      <c r="D36" s="5"/>
      <c r="E36" s="5"/>
      <c r="F36" s="5"/>
      <c r="H36" s="5"/>
      <c r="I36" s="5"/>
      <c r="J36" s="5"/>
      <c r="K36" s="5"/>
    </row>
  </sheetData>
  <phoneticPr fontId="0" type="noConversion"/>
  <printOptions gridLines="1" gridLinesSet="0"/>
  <pageMargins left="0.59055118110236227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>
    <oddHeader>&amp;R&amp;A</oddHeader>
    <oddFooter>&amp;L&amp;10&amp;D&amp;"Arial,Negrita Cursiva"NOTA: les dades dels clubs que estan en blanc, no han presentat la documentació.- Totes les sol·licituds de subvenció estan a les oficines del Patronat per poder consultar-les.&amp;C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5546875" defaultRowHeight="12.75" x14ac:dyDescent="0.2"/>
  <cols>
    <col min="1" max="1" width="15.55468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customWidth="1"/>
    <col min="7" max="7" width="21" style="2" customWidth="1"/>
    <col min="8" max="8" width="8.77734375" style="2" customWidth="1"/>
    <col min="9" max="9" width="8.44140625" style="2" customWidth="1"/>
    <col min="10" max="10" width="8.88671875" style="2" customWidth="1"/>
    <col min="11" max="11" width="9.6640625" style="2" customWidth="1"/>
    <col min="12" max="12" width="3.6640625" style="2" customWidth="1"/>
    <col min="13" max="13" width="7.109375" style="2" customWidth="1"/>
    <col min="14" max="14" width="9.88671875" style="2" customWidth="1"/>
    <col min="15" max="15" width="26.6640625" style="2" hidden="1" customWidth="1"/>
    <col min="16" max="16" width="0" style="2" hidden="1" customWidth="1"/>
    <col min="17" max="17" width="17.21875" style="33" customWidth="1"/>
    <col min="18" max="18" width="11.5546875" style="33"/>
    <col min="19" max="16384" width="11.5546875" style="2"/>
  </cols>
  <sheetData>
    <row r="1" spans="1:18" ht="15.75" x14ac:dyDescent="0.25">
      <c r="A1" s="14" t="s">
        <v>81</v>
      </c>
    </row>
    <row r="3" spans="1:18" s="4" customFormat="1" ht="28.5" customHeight="1" x14ac:dyDescent="0.2">
      <c r="A3" s="35" t="s">
        <v>90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88</v>
      </c>
      <c r="L3" s="36" t="s">
        <v>13</v>
      </c>
      <c r="M3" s="32" t="s">
        <v>14</v>
      </c>
      <c r="N3" s="32" t="s">
        <v>15</v>
      </c>
      <c r="Q3" s="34"/>
      <c r="R3" s="34"/>
    </row>
    <row r="4" spans="1:18" x14ac:dyDescent="0.2">
      <c r="A4" s="1" t="s">
        <v>16</v>
      </c>
      <c r="B4" s="5">
        <v>1</v>
      </c>
      <c r="C4" s="5">
        <v>20</v>
      </c>
      <c r="D4" s="43"/>
      <c r="E4" s="5">
        <v>300</v>
      </c>
      <c r="F4" s="43">
        <v>115</v>
      </c>
      <c r="G4" s="25" t="s">
        <v>79</v>
      </c>
      <c r="H4" s="43">
        <v>80589.710000000006</v>
      </c>
      <c r="I4" s="43">
        <v>80319.259999999995</v>
      </c>
      <c r="J4" s="43">
        <f>H4-I4</f>
        <v>270.45000000001164</v>
      </c>
      <c r="K4" s="40">
        <v>1800</v>
      </c>
      <c r="L4" s="5"/>
      <c r="M4" s="43"/>
      <c r="N4" s="43"/>
    </row>
    <row r="5" spans="1:18" x14ac:dyDescent="0.2">
      <c r="A5" s="15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0">
        <v>6010</v>
      </c>
      <c r="L5" s="5"/>
      <c r="M5" s="43"/>
      <c r="N5" s="43"/>
    </row>
    <row r="6" spans="1:18" x14ac:dyDescent="0.2">
      <c r="A6" s="1" t="s">
        <v>18</v>
      </c>
      <c r="B6" s="5">
        <v>8</v>
      </c>
      <c r="C6" s="5">
        <v>82</v>
      </c>
      <c r="D6" s="43">
        <v>21</v>
      </c>
      <c r="E6" s="5">
        <v>69</v>
      </c>
      <c r="F6" s="43">
        <v>33</v>
      </c>
      <c r="G6" s="19" t="s">
        <v>55</v>
      </c>
      <c r="H6" s="43">
        <v>44764.29</v>
      </c>
      <c r="I6" s="43">
        <v>47356.37</v>
      </c>
      <c r="J6" s="43">
        <f t="shared" ref="J6:J29" si="0">H6-I6</f>
        <v>-2592.0800000000017</v>
      </c>
      <c r="K6" s="40">
        <v>1924</v>
      </c>
      <c r="L6" s="5"/>
      <c r="M6" s="43"/>
      <c r="N6" s="43"/>
    </row>
    <row r="7" spans="1:18" x14ac:dyDescent="0.2">
      <c r="A7" s="29" t="s">
        <v>23</v>
      </c>
      <c r="B7" s="5">
        <v>1</v>
      </c>
      <c r="C7" s="5">
        <v>18</v>
      </c>
      <c r="D7" s="43">
        <v>10</v>
      </c>
      <c r="E7" s="5"/>
      <c r="F7" s="43"/>
      <c r="G7" s="30" t="s">
        <v>75</v>
      </c>
      <c r="H7" s="43"/>
      <c r="I7" s="43"/>
      <c r="J7" s="43"/>
      <c r="K7" s="40"/>
      <c r="L7" s="5"/>
      <c r="M7" s="43"/>
      <c r="N7" s="43"/>
    </row>
    <row r="8" spans="1:18" x14ac:dyDescent="0.2">
      <c r="A8" s="1" t="s">
        <v>20</v>
      </c>
      <c r="B8" s="5" t="s">
        <v>21</v>
      </c>
      <c r="C8" s="5">
        <v>34</v>
      </c>
      <c r="D8" s="43">
        <v>16.829999999999998</v>
      </c>
      <c r="E8" s="5"/>
      <c r="F8" s="43"/>
      <c r="G8" s="17" t="s">
        <v>56</v>
      </c>
      <c r="H8" s="43">
        <v>12347.03</v>
      </c>
      <c r="I8" s="43">
        <v>14007.52</v>
      </c>
      <c r="J8" s="43">
        <f t="shared" si="0"/>
        <v>-1660.4899999999998</v>
      </c>
      <c r="K8" s="40">
        <v>932</v>
      </c>
      <c r="L8" s="5"/>
      <c r="M8" s="43"/>
      <c r="N8" s="43"/>
    </row>
    <row r="9" spans="1:18" x14ac:dyDescent="0.2">
      <c r="A9" s="8" t="s">
        <v>23</v>
      </c>
      <c r="B9" s="5"/>
      <c r="C9" s="5">
        <v>14</v>
      </c>
      <c r="D9" s="43">
        <v>12.02</v>
      </c>
      <c r="E9" s="5"/>
      <c r="F9" s="43"/>
      <c r="G9" s="18" t="s">
        <v>75</v>
      </c>
      <c r="H9" s="43"/>
      <c r="I9" s="43"/>
      <c r="J9" s="43"/>
      <c r="K9" s="40"/>
      <c r="L9" s="5"/>
      <c r="M9" s="43"/>
      <c r="N9" s="43"/>
    </row>
    <row r="10" spans="1:18" x14ac:dyDescent="0.2">
      <c r="A10" s="10" t="s">
        <v>24</v>
      </c>
      <c r="B10" s="5"/>
      <c r="C10" s="5"/>
      <c r="D10" s="43"/>
      <c r="E10" s="5">
        <v>80</v>
      </c>
      <c r="F10" s="43">
        <v>9.02</v>
      </c>
      <c r="G10" s="18" t="s">
        <v>57</v>
      </c>
      <c r="H10" s="43">
        <v>7025</v>
      </c>
      <c r="I10" s="43">
        <v>10200</v>
      </c>
      <c r="J10" s="43">
        <f t="shared" si="0"/>
        <v>-3175</v>
      </c>
      <c r="K10" s="40">
        <v>301</v>
      </c>
      <c r="L10" s="5"/>
      <c r="M10" s="43"/>
      <c r="N10" s="43"/>
    </row>
    <row r="11" spans="1:18" x14ac:dyDescent="0.2">
      <c r="A11" s="10"/>
      <c r="B11" s="5"/>
      <c r="C11" s="5"/>
      <c r="D11" s="43"/>
      <c r="E11" s="5"/>
      <c r="F11" s="43"/>
      <c r="G11" s="18" t="s">
        <v>82</v>
      </c>
      <c r="H11" s="43"/>
      <c r="I11" s="43"/>
      <c r="J11" s="43"/>
      <c r="K11" s="40">
        <v>781</v>
      </c>
      <c r="L11" s="5"/>
      <c r="M11" s="43"/>
      <c r="N11" s="43"/>
    </row>
    <row r="12" spans="1:18" x14ac:dyDescent="0.2">
      <c r="A12" s="16"/>
      <c r="B12" s="5"/>
      <c r="C12" s="5"/>
      <c r="D12" s="43"/>
      <c r="E12" s="5"/>
      <c r="F12" s="43"/>
      <c r="G12" s="18" t="s">
        <v>83</v>
      </c>
      <c r="H12" s="43"/>
      <c r="I12" s="43"/>
      <c r="J12" s="43"/>
      <c r="K12" s="40"/>
      <c r="L12" s="5"/>
      <c r="M12" s="43"/>
      <c r="N12" s="43"/>
    </row>
    <row r="13" spans="1:18" x14ac:dyDescent="0.2">
      <c r="A13" s="1" t="s">
        <v>28</v>
      </c>
      <c r="B13" s="5">
        <v>2</v>
      </c>
      <c r="C13" s="5">
        <v>10</v>
      </c>
      <c r="D13" s="43">
        <v>18</v>
      </c>
      <c r="E13" s="5"/>
      <c r="F13" s="43"/>
      <c r="G13" s="17" t="s">
        <v>29</v>
      </c>
      <c r="H13" s="43">
        <v>3185</v>
      </c>
      <c r="I13" s="43">
        <v>3913</v>
      </c>
      <c r="J13" s="43">
        <f t="shared" si="0"/>
        <v>-728</v>
      </c>
      <c r="K13" s="40">
        <v>361</v>
      </c>
      <c r="L13" s="5"/>
      <c r="M13" s="43"/>
      <c r="N13" s="43"/>
    </row>
    <row r="14" spans="1:18" x14ac:dyDescent="0.2">
      <c r="A14" s="29" t="s">
        <v>76</v>
      </c>
      <c r="B14" s="5"/>
      <c r="C14" s="5">
        <v>4</v>
      </c>
      <c r="D14" s="43">
        <v>15</v>
      </c>
      <c r="E14" s="5"/>
      <c r="F14" s="43"/>
      <c r="G14" s="17"/>
      <c r="H14" s="43"/>
      <c r="I14" s="43"/>
      <c r="J14" s="43"/>
      <c r="K14" s="40"/>
      <c r="L14" s="5"/>
      <c r="M14" s="43"/>
      <c r="N14" s="43"/>
    </row>
    <row r="15" spans="1:18" x14ac:dyDescent="0.2">
      <c r="A15" s="1" t="s">
        <v>30</v>
      </c>
      <c r="B15" s="5">
        <v>6</v>
      </c>
      <c r="C15" s="5">
        <v>90</v>
      </c>
      <c r="D15" s="43">
        <v>33</v>
      </c>
      <c r="E15" s="5"/>
      <c r="F15" s="43"/>
      <c r="G15" s="25" t="s">
        <v>55</v>
      </c>
      <c r="H15" s="43">
        <v>37554</v>
      </c>
      <c r="I15" s="43">
        <v>38369</v>
      </c>
      <c r="J15" s="43">
        <f t="shared" si="0"/>
        <v>-815</v>
      </c>
      <c r="K15" s="40">
        <v>2625</v>
      </c>
      <c r="L15" s="5"/>
      <c r="M15" s="43"/>
      <c r="N15" s="43"/>
    </row>
    <row r="16" spans="1:18" x14ac:dyDescent="0.2">
      <c r="A16" s="9" t="s">
        <v>23</v>
      </c>
      <c r="B16" s="5"/>
      <c r="C16" s="5">
        <v>20</v>
      </c>
      <c r="D16" s="43">
        <v>7</v>
      </c>
      <c r="E16" s="5"/>
      <c r="F16" s="43"/>
      <c r="G16" s="30" t="s">
        <v>75</v>
      </c>
      <c r="H16" s="43"/>
      <c r="I16" s="43"/>
      <c r="J16" s="43"/>
      <c r="K16" s="40"/>
      <c r="L16" s="5"/>
      <c r="M16" s="43"/>
      <c r="N16" s="43"/>
    </row>
    <row r="17" spans="1:14" x14ac:dyDescent="0.2">
      <c r="A17" s="10" t="s">
        <v>31</v>
      </c>
      <c r="B17" s="5"/>
      <c r="C17" s="5"/>
      <c r="D17" s="43"/>
      <c r="E17" s="5"/>
      <c r="F17" s="43"/>
      <c r="G17" s="18" t="s">
        <v>32</v>
      </c>
      <c r="H17" s="43"/>
      <c r="I17" s="43"/>
      <c r="J17" s="43"/>
      <c r="K17" s="40"/>
      <c r="L17" s="5"/>
      <c r="M17" s="43"/>
      <c r="N17" s="43"/>
    </row>
    <row r="18" spans="1:14" x14ac:dyDescent="0.2">
      <c r="A18" s="1" t="s">
        <v>33</v>
      </c>
      <c r="B18" s="5"/>
      <c r="C18" s="5">
        <v>61</v>
      </c>
      <c r="D18" s="43">
        <v>15</v>
      </c>
      <c r="E18" s="5">
        <v>155</v>
      </c>
      <c r="F18" s="43">
        <v>18</v>
      </c>
      <c r="G18" s="31" t="s">
        <v>77</v>
      </c>
      <c r="H18" s="43">
        <v>18105.54</v>
      </c>
      <c r="I18" s="43">
        <v>18105.54</v>
      </c>
      <c r="J18" s="43">
        <f t="shared" si="0"/>
        <v>0</v>
      </c>
      <c r="K18" s="40">
        <v>192</v>
      </c>
      <c r="L18" s="5"/>
      <c r="M18" s="43"/>
      <c r="N18" s="43"/>
    </row>
    <row r="19" spans="1:14" ht="12.75" customHeight="1" x14ac:dyDescent="0.2">
      <c r="A19" s="10" t="s">
        <v>62</v>
      </c>
      <c r="B19" s="5"/>
      <c r="C19" s="5">
        <v>60</v>
      </c>
      <c r="D19" s="43">
        <v>6.01</v>
      </c>
      <c r="E19" s="5">
        <v>228</v>
      </c>
      <c r="F19" s="43">
        <v>15.63</v>
      </c>
      <c r="G19" s="31" t="s">
        <v>78</v>
      </c>
      <c r="H19" s="43">
        <v>11915.95</v>
      </c>
      <c r="I19" s="43">
        <v>12330.37</v>
      </c>
      <c r="J19" s="43">
        <f t="shared" si="0"/>
        <v>-414.42000000000007</v>
      </c>
      <c r="K19" s="40">
        <v>132</v>
      </c>
      <c r="L19" s="5"/>
      <c r="M19" s="43"/>
      <c r="N19" s="43"/>
    </row>
    <row r="20" spans="1:14" x14ac:dyDescent="0.2">
      <c r="A20" s="10" t="s">
        <v>63</v>
      </c>
      <c r="B20" s="5"/>
      <c r="C20" s="5"/>
      <c r="D20" s="43"/>
      <c r="E20" s="5"/>
      <c r="F20" s="43"/>
      <c r="G20" s="18" t="s">
        <v>64</v>
      </c>
      <c r="H20" s="43"/>
      <c r="I20" s="43"/>
      <c r="J20" s="43">
        <f t="shared" si="0"/>
        <v>0</v>
      </c>
      <c r="K20" s="40"/>
      <c r="L20" s="5"/>
      <c r="M20" s="43"/>
      <c r="N20" s="43"/>
    </row>
    <row r="21" spans="1:14" x14ac:dyDescent="0.2">
      <c r="A21" s="1" t="s">
        <v>35</v>
      </c>
      <c r="B21" s="5"/>
      <c r="C21" s="5"/>
      <c r="D21" s="43"/>
      <c r="E21" s="5"/>
      <c r="F21" s="43"/>
      <c r="G21" s="25" t="s">
        <v>65</v>
      </c>
      <c r="H21" s="43"/>
      <c r="I21" s="43"/>
      <c r="J21" s="43">
        <f t="shared" si="0"/>
        <v>0</v>
      </c>
      <c r="K21" s="40"/>
      <c r="L21" s="5"/>
      <c r="M21" s="43"/>
      <c r="N21" s="43"/>
    </row>
    <row r="22" spans="1:14" x14ac:dyDescent="0.2">
      <c r="A22" s="10" t="s">
        <v>37</v>
      </c>
      <c r="B22" s="5"/>
      <c r="C22" s="5"/>
      <c r="D22" s="43"/>
      <c r="E22" s="5">
        <v>450</v>
      </c>
      <c r="F22" s="43">
        <v>12.02</v>
      </c>
      <c r="G22" s="18" t="s">
        <v>38</v>
      </c>
      <c r="H22" s="43">
        <v>5386</v>
      </c>
      <c r="I22" s="43">
        <v>6465.5</v>
      </c>
      <c r="J22" s="43">
        <f t="shared" si="0"/>
        <v>-1079.5</v>
      </c>
      <c r="K22" s="40">
        <v>360</v>
      </c>
      <c r="L22" s="5"/>
      <c r="M22" s="43"/>
      <c r="N22" s="43"/>
    </row>
    <row r="23" spans="1:14" x14ac:dyDescent="0.2">
      <c r="A23" s="1" t="s">
        <v>39</v>
      </c>
      <c r="B23" s="5"/>
      <c r="C23" s="5">
        <v>150</v>
      </c>
      <c r="D23" s="43"/>
      <c r="E23" s="5">
        <v>504</v>
      </c>
      <c r="F23" s="43">
        <v>18</v>
      </c>
      <c r="G23" s="18" t="s">
        <v>40</v>
      </c>
      <c r="H23" s="43">
        <v>22045.97</v>
      </c>
      <c r="I23" s="43">
        <v>22045.97</v>
      </c>
      <c r="J23" s="43">
        <f t="shared" si="0"/>
        <v>0</v>
      </c>
      <c r="K23" s="40">
        <v>331</v>
      </c>
      <c r="L23" s="5"/>
      <c r="M23" s="43"/>
      <c r="N23" s="43"/>
    </row>
    <row r="24" spans="1:14" x14ac:dyDescent="0.2">
      <c r="A24" s="1" t="s">
        <v>41</v>
      </c>
      <c r="B24" s="5"/>
      <c r="C24" s="5"/>
      <c r="D24" s="43"/>
      <c r="E24" s="5"/>
      <c r="F24" s="43"/>
      <c r="G24" s="18" t="s">
        <v>42</v>
      </c>
      <c r="H24" s="43"/>
      <c r="I24" s="43"/>
      <c r="J24" s="43">
        <f t="shared" si="0"/>
        <v>0</v>
      </c>
      <c r="K24" s="40"/>
      <c r="L24" s="5"/>
      <c r="M24" s="43"/>
      <c r="N24" s="43"/>
    </row>
    <row r="25" spans="1:14" x14ac:dyDescent="0.2">
      <c r="A25" s="1" t="s">
        <v>84</v>
      </c>
      <c r="B25" s="5"/>
      <c r="C25" s="5"/>
      <c r="D25" s="43"/>
      <c r="E25" s="5"/>
      <c r="F25" s="43"/>
      <c r="G25" s="18" t="s">
        <v>85</v>
      </c>
      <c r="H25" s="43">
        <v>1960</v>
      </c>
      <c r="I25" s="43">
        <v>6779</v>
      </c>
      <c r="J25" s="43">
        <f t="shared" si="0"/>
        <v>-4819</v>
      </c>
      <c r="K25" s="40">
        <v>481</v>
      </c>
      <c r="L25" s="5"/>
      <c r="M25" s="43"/>
      <c r="N25" s="43"/>
    </row>
    <row r="26" spans="1:14" x14ac:dyDescent="0.2">
      <c r="A26" s="10" t="s">
        <v>45</v>
      </c>
      <c r="B26" s="5"/>
      <c r="C26" s="5"/>
      <c r="D26" s="43"/>
      <c r="E26" s="5">
        <v>130</v>
      </c>
      <c r="F26" s="43">
        <v>60.1</v>
      </c>
      <c r="G26" s="17" t="s">
        <v>46</v>
      </c>
      <c r="H26" s="43"/>
      <c r="I26" s="43"/>
      <c r="J26" s="43">
        <f t="shared" si="0"/>
        <v>0</v>
      </c>
      <c r="K26" s="40">
        <v>481</v>
      </c>
      <c r="L26" s="5"/>
      <c r="M26" s="43"/>
      <c r="N26" s="43"/>
    </row>
    <row r="27" spans="1:14" x14ac:dyDescent="0.2">
      <c r="A27" s="45" t="s">
        <v>86</v>
      </c>
      <c r="B27" s="5"/>
      <c r="C27" s="5"/>
      <c r="D27" s="43"/>
      <c r="E27" s="5">
        <v>19</v>
      </c>
      <c r="F27" s="43">
        <v>30.05</v>
      </c>
      <c r="G27" s="18" t="s">
        <v>87</v>
      </c>
      <c r="H27" s="43">
        <v>970.95</v>
      </c>
      <c r="I27" s="43">
        <v>900</v>
      </c>
      <c r="J27" s="43">
        <f>H27-I27</f>
        <v>70.950000000000045</v>
      </c>
      <c r="K27" s="40">
        <v>150</v>
      </c>
      <c r="L27" s="5"/>
      <c r="M27" s="43"/>
      <c r="N27" s="43"/>
    </row>
    <row r="28" spans="1:14" x14ac:dyDescent="0.2">
      <c r="A28" s="1" t="s">
        <v>47</v>
      </c>
      <c r="B28" s="5"/>
      <c r="C28" s="5"/>
      <c r="D28" s="43"/>
      <c r="E28" s="5"/>
      <c r="F28" s="43"/>
      <c r="G28" s="18" t="s">
        <v>48</v>
      </c>
      <c r="H28" s="43"/>
      <c r="I28" s="43"/>
      <c r="J28" s="43">
        <f t="shared" si="0"/>
        <v>0</v>
      </c>
      <c r="K28" s="40">
        <v>2855</v>
      </c>
      <c r="L28" s="5"/>
      <c r="M28" s="43"/>
      <c r="N28" s="43"/>
    </row>
    <row r="29" spans="1:14" x14ac:dyDescent="0.2">
      <c r="A29" s="10" t="s">
        <v>80</v>
      </c>
      <c r="B29" s="5"/>
      <c r="C29" s="5">
        <f>SUM(C4:C28)</f>
        <v>563</v>
      </c>
      <c r="D29" s="5"/>
      <c r="E29" s="5">
        <f>SUM(E4:E28)</f>
        <v>1935</v>
      </c>
      <c r="F29" s="5"/>
      <c r="G29" s="7"/>
      <c r="H29" s="43">
        <f>SUM(H4:H28)</f>
        <v>245849.44000000003</v>
      </c>
      <c r="I29" s="43">
        <f>SUM(I4:I28)</f>
        <v>260791.53</v>
      </c>
      <c r="J29" s="43">
        <f t="shared" si="0"/>
        <v>-14942.089999999967</v>
      </c>
      <c r="K29" s="41">
        <f>SUM(K4:K28)</f>
        <v>19716</v>
      </c>
      <c r="L29" s="11">
        <f>SUM(L4:L28)</f>
        <v>0</v>
      </c>
      <c r="M29" s="44">
        <f>L29*13.39</f>
        <v>0</v>
      </c>
      <c r="N29" s="39">
        <f>SUM(N4:N28)</f>
        <v>0</v>
      </c>
    </row>
    <row r="30" spans="1:14" x14ac:dyDescent="0.2">
      <c r="B30" s="5"/>
      <c r="C30" s="5"/>
      <c r="D30" s="5"/>
      <c r="E30" s="5"/>
      <c r="F30" s="5"/>
      <c r="G30" s="7"/>
      <c r="H30" s="5"/>
      <c r="I30" s="5"/>
      <c r="J30" s="5"/>
      <c r="K30" s="5"/>
    </row>
    <row r="31" spans="1:14" x14ac:dyDescent="0.2">
      <c r="B31" s="5"/>
      <c r="C31" s="5"/>
      <c r="D31" s="5"/>
      <c r="E31" s="5"/>
      <c r="F31" s="5"/>
      <c r="G31" s="7"/>
      <c r="H31" s="5"/>
      <c r="I31" s="5"/>
      <c r="J31" s="5"/>
      <c r="K31" s="5"/>
    </row>
    <row r="32" spans="1:14" x14ac:dyDescent="0.2">
      <c r="B32" s="5"/>
      <c r="C32" s="5"/>
      <c r="D32" s="5"/>
      <c r="E32" s="5"/>
      <c r="F32" s="5"/>
      <c r="H32" s="5"/>
      <c r="I32" s="5"/>
      <c r="J32" s="5"/>
      <c r="K32" s="5"/>
    </row>
    <row r="33" spans="2:11" x14ac:dyDescent="0.2">
      <c r="B33" s="5"/>
      <c r="C33" s="5"/>
      <c r="D33" s="5"/>
      <c r="E33" s="5"/>
      <c r="F33" s="5"/>
      <c r="H33" s="5"/>
      <c r="I33" s="5"/>
      <c r="J33" s="5"/>
      <c r="K33" s="5"/>
    </row>
    <row r="34" spans="2:11" x14ac:dyDescent="0.2">
      <c r="B34" s="5"/>
      <c r="C34" s="5"/>
      <c r="D34" s="5"/>
      <c r="E34" s="5"/>
      <c r="F34" s="5"/>
      <c r="H34" s="5"/>
      <c r="I34" s="5"/>
      <c r="J34" s="5"/>
      <c r="K34" s="5"/>
    </row>
    <row r="35" spans="2:11" x14ac:dyDescent="0.2">
      <c r="B35" s="5"/>
      <c r="C35" s="5"/>
      <c r="D35" s="5"/>
      <c r="E35" s="5"/>
      <c r="F35" s="5"/>
      <c r="H35" s="5"/>
      <c r="I35" s="5"/>
      <c r="J35" s="5"/>
      <c r="K35" s="5"/>
    </row>
    <row r="36" spans="2:11" x14ac:dyDescent="0.2">
      <c r="B36" s="5"/>
      <c r="C36" s="5"/>
      <c r="D36" s="5"/>
      <c r="E36" s="5"/>
      <c r="F36" s="5"/>
      <c r="H36" s="5"/>
      <c r="I36" s="5"/>
      <c r="J36" s="5"/>
      <c r="K36" s="5"/>
    </row>
    <row r="37" spans="2:11" x14ac:dyDescent="0.2">
      <c r="B37" s="5"/>
      <c r="C37" s="5"/>
      <c r="D37" s="5"/>
      <c r="E37" s="5"/>
      <c r="F37" s="5"/>
      <c r="H37" s="5"/>
      <c r="I37" s="5"/>
      <c r="J37" s="5"/>
      <c r="K37" s="5"/>
    </row>
  </sheetData>
  <phoneticPr fontId="0" type="noConversion"/>
  <printOptions gridLines="1" gridLinesSet="0"/>
  <pageMargins left="0.59055118110236227" right="0.39370078740157483" top="0.78740157480314965" bottom="0.78740157480314965" header="0.51181102362204722" footer="0.51181102362204722"/>
  <pageSetup paperSize="9" orientation="landscape" horizontalDpi="360" verticalDpi="360" r:id="rId1"/>
  <headerFooter alignWithMargins="0">
    <oddHeader>&amp;R&amp;A</oddHeader>
    <oddFooter>&amp;L&amp;D&amp;"Arial,Cursiva"&amp;10NOTA: les dades dels clubs que estan en blanc, no han presentat la documentació.- Totes les sol·licituds de subvenció estan a les oficines del Patronat per poder consultar-les.&amp;R&amp;P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2" workbookViewId="0">
      <pane xSplit="1" ySplit="2" topLeftCell="E16" activePane="bottomRight" state="frozen"/>
      <selection activeCell="A2" sqref="A2"/>
      <selection pane="topRight" activeCell="B2" sqref="B2"/>
      <selection pane="bottomLeft" activeCell="A4" sqref="A4"/>
      <selection pane="bottomRight" activeCell="I25" sqref="I25"/>
    </sheetView>
  </sheetViews>
  <sheetFormatPr baseColWidth="10" defaultColWidth="11.5546875" defaultRowHeight="12.75" x14ac:dyDescent="0.2"/>
  <cols>
    <col min="1" max="1" width="15.55468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109375" style="2" customWidth="1"/>
    <col min="7" max="7" width="21" style="2" customWidth="1"/>
    <col min="8" max="8" width="10.77734375" style="2" customWidth="1"/>
    <col min="9" max="9" width="3.6640625" style="2" customWidth="1"/>
    <col min="10" max="10" width="7.109375" style="2" customWidth="1"/>
    <col min="11" max="11" width="9.88671875" style="2" customWidth="1"/>
    <col min="12" max="12" width="26.6640625" style="2" hidden="1" customWidth="1"/>
    <col min="13" max="13" width="0" style="2" hidden="1" customWidth="1"/>
    <col min="14" max="14" width="17.21875" style="33" customWidth="1"/>
    <col min="15" max="15" width="11.5546875" style="33"/>
    <col min="16" max="16384" width="11.5546875" style="2"/>
  </cols>
  <sheetData>
    <row r="1" spans="1:15" ht="15.75" x14ac:dyDescent="0.25">
      <c r="A1" s="14" t="s">
        <v>81</v>
      </c>
    </row>
    <row r="3" spans="1:15" s="4" customFormat="1" ht="28.5" customHeight="1" x14ac:dyDescent="0.2">
      <c r="A3" s="35" t="s">
        <v>74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5" t="s">
        <v>88</v>
      </c>
      <c r="I3" s="36" t="s">
        <v>13</v>
      </c>
      <c r="J3" s="32" t="s">
        <v>14</v>
      </c>
      <c r="K3" s="32" t="s">
        <v>15</v>
      </c>
      <c r="N3" s="34"/>
      <c r="O3" s="34"/>
    </row>
    <row r="4" spans="1:15" x14ac:dyDescent="0.2">
      <c r="A4" s="1" t="s">
        <v>16</v>
      </c>
      <c r="B4" s="5">
        <v>1</v>
      </c>
      <c r="C4" s="5">
        <v>20</v>
      </c>
      <c r="D4" s="43"/>
      <c r="E4" s="5">
        <v>300</v>
      </c>
      <c r="F4" s="43">
        <v>115</v>
      </c>
      <c r="G4" s="25" t="s">
        <v>79</v>
      </c>
      <c r="H4" s="40">
        <v>1800</v>
      </c>
      <c r="I4" s="5">
        <v>14</v>
      </c>
      <c r="J4" s="43">
        <f>I4*23.29</f>
        <v>326.06</v>
      </c>
      <c r="K4" s="43">
        <f>H4-J4</f>
        <v>1473.94</v>
      </c>
    </row>
    <row r="5" spans="1:15" x14ac:dyDescent="0.2">
      <c r="A5" s="15" t="s">
        <v>54</v>
      </c>
      <c r="B5" s="5"/>
      <c r="C5" s="5"/>
      <c r="D5" s="43"/>
      <c r="E5" s="5"/>
      <c r="F5" s="43"/>
      <c r="G5" s="17"/>
      <c r="H5" s="40">
        <v>6010</v>
      </c>
      <c r="I5" s="5"/>
      <c r="J5" s="43"/>
      <c r="K5" s="43">
        <f t="shared" ref="K5:K28" si="0">H5-J5</f>
        <v>6010</v>
      </c>
    </row>
    <row r="6" spans="1:15" x14ac:dyDescent="0.2">
      <c r="A6" s="1" t="s">
        <v>18</v>
      </c>
      <c r="B6" s="5">
        <v>8</v>
      </c>
      <c r="C6" s="5">
        <v>82</v>
      </c>
      <c r="D6" s="43">
        <v>21</v>
      </c>
      <c r="E6" s="5">
        <v>69</v>
      </c>
      <c r="F6" s="43">
        <v>33</v>
      </c>
      <c r="G6" s="19" t="s">
        <v>55</v>
      </c>
      <c r="H6" s="40">
        <v>1924</v>
      </c>
      <c r="I6" s="5">
        <v>22</v>
      </c>
      <c r="J6" s="43">
        <f>18*13.85+4*23.29</f>
        <v>342.46</v>
      </c>
      <c r="K6" s="43">
        <f t="shared" si="0"/>
        <v>1581.54</v>
      </c>
    </row>
    <row r="7" spans="1:15" x14ac:dyDescent="0.2">
      <c r="A7" s="29" t="s">
        <v>23</v>
      </c>
      <c r="B7" s="5">
        <v>1</v>
      </c>
      <c r="C7" s="5">
        <v>18</v>
      </c>
      <c r="D7" s="43">
        <v>10</v>
      </c>
      <c r="E7" s="5"/>
      <c r="F7" s="43"/>
      <c r="G7" s="30" t="s">
        <v>75</v>
      </c>
      <c r="H7" s="40"/>
      <c r="I7" s="5"/>
      <c r="J7" s="43"/>
      <c r="K7" s="43">
        <f t="shared" si="0"/>
        <v>0</v>
      </c>
    </row>
    <row r="8" spans="1:15" x14ac:dyDescent="0.2">
      <c r="A8" s="1" t="s">
        <v>20</v>
      </c>
      <c r="B8" s="5" t="s">
        <v>21</v>
      </c>
      <c r="C8" s="5">
        <v>34</v>
      </c>
      <c r="D8" s="43">
        <v>16.829999999999998</v>
      </c>
      <c r="E8" s="5"/>
      <c r="F8" s="43"/>
      <c r="G8" s="17" t="s">
        <v>56</v>
      </c>
      <c r="H8" s="40">
        <v>932</v>
      </c>
      <c r="I8" s="5">
        <v>9</v>
      </c>
      <c r="J8" s="43">
        <f>I8*13.85</f>
        <v>124.64999999999999</v>
      </c>
      <c r="K8" s="43">
        <f t="shared" si="0"/>
        <v>807.35</v>
      </c>
    </row>
    <row r="9" spans="1:15" x14ac:dyDescent="0.2">
      <c r="A9" s="8" t="s">
        <v>23</v>
      </c>
      <c r="B9" s="5"/>
      <c r="C9" s="5">
        <v>14</v>
      </c>
      <c r="D9" s="43">
        <v>12.02</v>
      </c>
      <c r="E9" s="5"/>
      <c r="F9" s="43"/>
      <c r="G9" s="18" t="s">
        <v>75</v>
      </c>
      <c r="H9" s="40"/>
      <c r="I9" s="5"/>
      <c r="J9" s="43"/>
      <c r="K9" s="43">
        <f t="shared" si="0"/>
        <v>0</v>
      </c>
    </row>
    <row r="10" spans="1:15" x14ac:dyDescent="0.2">
      <c r="A10" s="10" t="s">
        <v>24</v>
      </c>
      <c r="B10" s="5"/>
      <c r="C10" s="5"/>
      <c r="D10" s="43"/>
      <c r="E10" s="5">
        <v>80</v>
      </c>
      <c r="F10" s="43">
        <v>9.02</v>
      </c>
      <c r="G10" s="18" t="s">
        <v>57</v>
      </c>
      <c r="H10" s="40">
        <v>301</v>
      </c>
      <c r="I10" s="5"/>
      <c r="J10" s="43"/>
      <c r="K10" s="43">
        <f t="shared" si="0"/>
        <v>301</v>
      </c>
    </row>
    <row r="11" spans="1:15" x14ac:dyDescent="0.2">
      <c r="A11" s="10"/>
      <c r="B11" s="5"/>
      <c r="C11" s="5"/>
      <c r="D11" s="43"/>
      <c r="E11" s="5"/>
      <c r="F11" s="43"/>
      <c r="G11" s="18" t="s">
        <v>82</v>
      </c>
      <c r="H11" s="40">
        <v>781</v>
      </c>
      <c r="I11" s="5"/>
      <c r="J11" s="43"/>
      <c r="K11" s="43">
        <f t="shared" si="0"/>
        <v>781</v>
      </c>
    </row>
    <row r="12" spans="1:15" x14ac:dyDescent="0.2">
      <c r="A12" s="16"/>
      <c r="B12" s="5"/>
      <c r="C12" s="5"/>
      <c r="D12" s="43"/>
      <c r="E12" s="5"/>
      <c r="F12" s="43"/>
      <c r="G12" s="18" t="s">
        <v>83</v>
      </c>
      <c r="H12" s="40"/>
      <c r="I12" s="5"/>
      <c r="J12" s="43"/>
      <c r="K12" s="43">
        <f t="shared" si="0"/>
        <v>0</v>
      </c>
    </row>
    <row r="13" spans="1:15" x14ac:dyDescent="0.2">
      <c r="A13" s="1" t="s">
        <v>28</v>
      </c>
      <c r="B13" s="5">
        <v>2</v>
      </c>
      <c r="C13" s="5">
        <v>10</v>
      </c>
      <c r="D13" s="43">
        <v>18</v>
      </c>
      <c r="E13" s="5"/>
      <c r="F13" s="43"/>
      <c r="G13" s="17" t="s">
        <v>29</v>
      </c>
      <c r="H13" s="40">
        <v>361</v>
      </c>
      <c r="I13" s="5">
        <v>2</v>
      </c>
      <c r="J13" s="43">
        <f>I13*13.85</f>
        <v>27.7</v>
      </c>
      <c r="K13" s="43">
        <f t="shared" si="0"/>
        <v>333.3</v>
      </c>
    </row>
    <row r="14" spans="1:15" x14ac:dyDescent="0.2">
      <c r="A14" s="29" t="s">
        <v>76</v>
      </c>
      <c r="B14" s="5"/>
      <c r="C14" s="5">
        <v>4</v>
      </c>
      <c r="D14" s="43">
        <v>15</v>
      </c>
      <c r="E14" s="5"/>
      <c r="F14" s="43"/>
      <c r="G14" s="17"/>
      <c r="H14" s="40"/>
      <c r="I14" s="5"/>
      <c r="J14" s="43"/>
      <c r="K14" s="43">
        <f t="shared" si="0"/>
        <v>0</v>
      </c>
    </row>
    <row r="15" spans="1:15" x14ac:dyDescent="0.2">
      <c r="A15" s="1" t="s">
        <v>30</v>
      </c>
      <c r="B15" s="5">
        <v>6</v>
      </c>
      <c r="C15" s="5">
        <v>90</v>
      </c>
      <c r="D15" s="43">
        <v>33</v>
      </c>
      <c r="E15" s="5"/>
      <c r="F15" s="43"/>
      <c r="G15" s="25" t="s">
        <v>55</v>
      </c>
      <c r="H15" s="40">
        <v>2625</v>
      </c>
      <c r="I15" s="5">
        <v>46</v>
      </c>
      <c r="J15" s="43">
        <f>I15*13.85</f>
        <v>637.1</v>
      </c>
      <c r="K15" s="43">
        <f t="shared" si="0"/>
        <v>1987.9</v>
      </c>
    </row>
    <row r="16" spans="1:15" x14ac:dyDescent="0.2">
      <c r="A16" s="9" t="s">
        <v>23</v>
      </c>
      <c r="B16" s="5"/>
      <c r="C16" s="5">
        <v>20</v>
      </c>
      <c r="D16" s="43">
        <v>7</v>
      </c>
      <c r="E16" s="5"/>
      <c r="F16" s="43"/>
      <c r="G16" s="30" t="s">
        <v>75</v>
      </c>
      <c r="H16" s="40"/>
      <c r="I16" s="5"/>
      <c r="J16" s="43"/>
      <c r="K16" s="43">
        <f t="shared" si="0"/>
        <v>0</v>
      </c>
    </row>
    <row r="17" spans="1:11" x14ac:dyDescent="0.2">
      <c r="A17" s="10" t="s">
        <v>31</v>
      </c>
      <c r="B17" s="5"/>
      <c r="C17" s="5"/>
      <c r="D17" s="43"/>
      <c r="E17" s="5"/>
      <c r="F17" s="43"/>
      <c r="G17" s="18" t="s">
        <v>32</v>
      </c>
      <c r="H17" s="40"/>
      <c r="I17" s="5"/>
      <c r="J17" s="43"/>
      <c r="K17" s="43">
        <f t="shared" si="0"/>
        <v>0</v>
      </c>
    </row>
    <row r="18" spans="1:11" x14ac:dyDescent="0.2">
      <c r="A18" s="1" t="s">
        <v>33</v>
      </c>
      <c r="B18" s="5"/>
      <c r="C18" s="5">
        <v>61</v>
      </c>
      <c r="D18" s="43">
        <v>15</v>
      </c>
      <c r="E18" s="5">
        <v>155</v>
      </c>
      <c r="F18" s="43">
        <v>18</v>
      </c>
      <c r="G18" s="31" t="s">
        <v>77</v>
      </c>
      <c r="H18" s="40">
        <v>192</v>
      </c>
      <c r="I18" s="5"/>
      <c r="J18" s="43">
        <f>I18*13.85</f>
        <v>0</v>
      </c>
      <c r="K18" s="43">
        <f t="shared" si="0"/>
        <v>192</v>
      </c>
    </row>
    <row r="19" spans="1:11" ht="12.75" customHeight="1" x14ac:dyDescent="0.2">
      <c r="A19" s="10" t="s">
        <v>62</v>
      </c>
      <c r="B19" s="5"/>
      <c r="C19" s="5">
        <v>60</v>
      </c>
      <c r="D19" s="43">
        <v>6.01</v>
      </c>
      <c r="E19" s="5">
        <v>228</v>
      </c>
      <c r="F19" s="43">
        <v>15.63</v>
      </c>
      <c r="G19" s="31" t="s">
        <v>78</v>
      </c>
      <c r="H19" s="40">
        <v>132</v>
      </c>
      <c r="I19" s="5"/>
      <c r="J19" s="43">
        <f>I19*13.85</f>
        <v>0</v>
      </c>
      <c r="K19" s="43">
        <f t="shared" si="0"/>
        <v>132</v>
      </c>
    </row>
    <row r="20" spans="1:11" x14ac:dyDescent="0.2">
      <c r="A20" s="10" t="s">
        <v>63</v>
      </c>
      <c r="B20" s="5"/>
      <c r="C20" s="5"/>
      <c r="D20" s="43"/>
      <c r="E20" s="5"/>
      <c r="F20" s="43"/>
      <c r="G20" s="18" t="s">
        <v>64</v>
      </c>
      <c r="H20" s="40"/>
      <c r="I20" s="5"/>
      <c r="J20" s="43"/>
      <c r="K20" s="43">
        <f t="shared" si="0"/>
        <v>0</v>
      </c>
    </row>
    <row r="21" spans="1:11" x14ac:dyDescent="0.2">
      <c r="A21" s="1" t="s">
        <v>35</v>
      </c>
      <c r="B21" s="5"/>
      <c r="C21" s="5"/>
      <c r="D21" s="43"/>
      <c r="E21" s="5"/>
      <c r="F21" s="43"/>
      <c r="G21" s="25" t="s">
        <v>65</v>
      </c>
      <c r="H21" s="40"/>
      <c r="I21" s="5"/>
      <c r="J21" s="43"/>
      <c r="K21" s="43">
        <f t="shared" si="0"/>
        <v>0</v>
      </c>
    </row>
    <row r="22" spans="1:11" x14ac:dyDescent="0.2">
      <c r="A22" s="10" t="s">
        <v>37</v>
      </c>
      <c r="B22" s="5"/>
      <c r="C22" s="5"/>
      <c r="D22" s="43"/>
      <c r="E22" s="5">
        <v>450</v>
      </c>
      <c r="F22" s="43">
        <v>12.02</v>
      </c>
      <c r="G22" s="18" t="s">
        <v>38</v>
      </c>
      <c r="H22" s="40">
        <v>360</v>
      </c>
      <c r="I22" s="5"/>
      <c r="J22" s="43"/>
      <c r="K22" s="43">
        <f t="shared" si="0"/>
        <v>360</v>
      </c>
    </row>
    <row r="23" spans="1:11" x14ac:dyDescent="0.2">
      <c r="A23" s="1" t="s">
        <v>39</v>
      </c>
      <c r="B23" s="5"/>
      <c r="C23" s="5">
        <v>150</v>
      </c>
      <c r="D23" s="43"/>
      <c r="E23" s="5">
        <v>504</v>
      </c>
      <c r="F23" s="43">
        <v>18</v>
      </c>
      <c r="G23" s="18" t="s">
        <v>40</v>
      </c>
      <c r="H23" s="40">
        <v>331</v>
      </c>
      <c r="I23" s="5"/>
      <c r="J23" s="43"/>
      <c r="K23" s="43">
        <f t="shared" si="0"/>
        <v>331</v>
      </c>
    </row>
    <row r="24" spans="1:11" x14ac:dyDescent="0.2">
      <c r="A24" s="1" t="s">
        <v>41</v>
      </c>
      <c r="B24" s="5"/>
      <c r="C24" s="5"/>
      <c r="D24" s="43"/>
      <c r="E24" s="5"/>
      <c r="F24" s="43"/>
      <c r="G24" s="18" t="s">
        <v>42</v>
      </c>
      <c r="H24" s="40">
        <v>180</v>
      </c>
      <c r="I24" s="5"/>
      <c r="J24" s="43"/>
      <c r="K24" s="43">
        <f t="shared" si="0"/>
        <v>180</v>
      </c>
    </row>
    <row r="25" spans="1:11" x14ac:dyDescent="0.2">
      <c r="A25" s="1" t="s">
        <v>84</v>
      </c>
      <c r="B25" s="5"/>
      <c r="C25" s="5"/>
      <c r="D25" s="43"/>
      <c r="E25" s="5"/>
      <c r="F25" s="43"/>
      <c r="G25" s="18" t="s">
        <v>85</v>
      </c>
      <c r="H25" s="40">
        <v>481</v>
      </c>
      <c r="I25" s="5"/>
      <c r="J25" s="43"/>
      <c r="K25" s="43">
        <f t="shared" si="0"/>
        <v>481</v>
      </c>
    </row>
    <row r="26" spans="1:11" x14ac:dyDescent="0.2">
      <c r="A26" s="10" t="s">
        <v>45</v>
      </c>
      <c r="B26" s="5"/>
      <c r="C26" s="5"/>
      <c r="D26" s="43"/>
      <c r="E26" s="5">
        <v>130</v>
      </c>
      <c r="F26" s="43">
        <v>60.1</v>
      </c>
      <c r="G26" s="17" t="s">
        <v>46</v>
      </c>
      <c r="H26" s="40">
        <v>481</v>
      </c>
      <c r="I26" s="5"/>
      <c r="J26" s="43"/>
      <c r="K26" s="43">
        <f t="shared" si="0"/>
        <v>481</v>
      </c>
    </row>
    <row r="27" spans="1:11" x14ac:dyDescent="0.2">
      <c r="A27" s="45" t="s">
        <v>86</v>
      </c>
      <c r="B27" s="5"/>
      <c r="C27" s="5"/>
      <c r="D27" s="43"/>
      <c r="E27" s="5">
        <v>19</v>
      </c>
      <c r="F27" s="43">
        <v>30.05</v>
      </c>
      <c r="G27" s="18" t="s">
        <v>87</v>
      </c>
      <c r="H27" s="40">
        <v>150</v>
      </c>
      <c r="I27" s="5"/>
      <c r="J27" s="43"/>
      <c r="K27" s="43">
        <f t="shared" si="0"/>
        <v>150</v>
      </c>
    </row>
    <row r="28" spans="1:11" x14ac:dyDescent="0.2">
      <c r="A28" s="1" t="s">
        <v>47</v>
      </c>
      <c r="B28" s="5"/>
      <c r="C28" s="5"/>
      <c r="D28" s="43"/>
      <c r="E28" s="5"/>
      <c r="F28" s="43"/>
      <c r="G28" s="18" t="s">
        <v>48</v>
      </c>
      <c r="H28" s="40">
        <v>2855</v>
      </c>
      <c r="I28" s="5"/>
      <c r="J28" s="43"/>
      <c r="K28" s="43">
        <f t="shared" si="0"/>
        <v>2855</v>
      </c>
    </row>
    <row r="29" spans="1:11" x14ac:dyDescent="0.2">
      <c r="A29" s="10" t="s">
        <v>80</v>
      </c>
      <c r="B29" s="5"/>
      <c r="C29" s="11">
        <f>SUM(C4:C28)</f>
        <v>563</v>
      </c>
      <c r="D29" s="11"/>
      <c r="E29" s="11">
        <f>SUM(E4:E28)</f>
        <v>1935</v>
      </c>
      <c r="F29" s="5"/>
      <c r="G29" s="7"/>
      <c r="H29" s="41">
        <f>SUM(H4:H28)</f>
        <v>19896</v>
      </c>
      <c r="I29" s="11">
        <f>SUM(I4:I28)</f>
        <v>93</v>
      </c>
      <c r="J29" s="44">
        <f>I29*13.39</f>
        <v>1245.27</v>
      </c>
      <c r="K29" s="39">
        <f>SUM(K4:K28)</f>
        <v>18438.03</v>
      </c>
    </row>
    <row r="30" spans="1:11" x14ac:dyDescent="0.2">
      <c r="B30" s="5"/>
      <c r="C30" s="5"/>
      <c r="D30" s="5"/>
      <c r="E30" s="5"/>
      <c r="F30" s="5"/>
      <c r="G30" s="7"/>
      <c r="H30" s="5"/>
    </row>
    <row r="31" spans="1:11" x14ac:dyDescent="0.2">
      <c r="B31" s="5"/>
      <c r="C31" s="5"/>
      <c r="D31" s="5"/>
      <c r="E31" s="5"/>
      <c r="F31" s="5"/>
      <c r="G31" s="7"/>
      <c r="H31" s="5"/>
    </row>
    <row r="32" spans="1:11" x14ac:dyDescent="0.2">
      <c r="B32" s="5"/>
      <c r="C32" s="5"/>
      <c r="D32" s="5"/>
      <c r="E32" s="5"/>
      <c r="F32" s="5"/>
      <c r="H32" s="5"/>
    </row>
    <row r="33" spans="2:8" x14ac:dyDescent="0.2">
      <c r="B33" s="5"/>
      <c r="C33" s="5"/>
      <c r="D33" s="5"/>
      <c r="E33" s="5"/>
      <c r="F33" s="5"/>
      <c r="H33" s="5"/>
    </row>
    <row r="34" spans="2:8" x14ac:dyDescent="0.2">
      <c r="B34" s="5"/>
      <c r="C34" s="5"/>
      <c r="D34" s="5"/>
      <c r="E34" s="5"/>
      <c r="F34" s="5"/>
      <c r="H34" s="5"/>
    </row>
    <row r="35" spans="2:8" x14ac:dyDescent="0.2">
      <c r="B35" s="5"/>
      <c r="C35" s="5"/>
      <c r="D35" s="5"/>
      <c r="E35" s="5"/>
      <c r="F35" s="5"/>
      <c r="H35" s="5"/>
    </row>
    <row r="36" spans="2:8" x14ac:dyDescent="0.2">
      <c r="B36" s="5"/>
      <c r="C36" s="5"/>
      <c r="D36" s="5"/>
      <c r="E36" s="5"/>
      <c r="F36" s="5"/>
      <c r="H36" s="5"/>
    </row>
    <row r="37" spans="2:8" x14ac:dyDescent="0.2">
      <c r="B37" s="5"/>
      <c r="C37" s="5"/>
      <c r="D37" s="5"/>
      <c r="E37" s="5"/>
      <c r="F37" s="5"/>
      <c r="H37" s="5"/>
    </row>
  </sheetData>
  <phoneticPr fontId="0" type="noConversion"/>
  <printOptions gridLines="1" gridLinesSet="0"/>
  <pageMargins left="0.98425196850393704" right="0.78740157480314965" top="0.98425196850393704" bottom="0.78740157480314965" header="0.51181102362204722" footer="0.51181102362204722"/>
  <pageSetup paperSize="9" orientation="landscape" horizontalDpi="360" verticalDpi="360" r:id="rId1"/>
  <headerFooter alignWithMargins="0">
    <oddHeader>&amp;R&amp;A</oddHeader>
    <oddFooter>&amp;L&amp;D&amp;C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29" sqref="K29"/>
    </sheetView>
  </sheetViews>
  <sheetFormatPr baseColWidth="10" defaultColWidth="11.5546875" defaultRowHeight="12.75" x14ac:dyDescent="0.2"/>
  <cols>
    <col min="1" max="1" width="15.55468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8" width="8.77734375" style="2" customWidth="1"/>
    <col min="9" max="9" width="8.44140625" style="2" customWidth="1"/>
    <col min="10" max="10" width="8.6640625" style="2" customWidth="1"/>
    <col min="11" max="11" width="8.21875" style="2" customWidth="1"/>
    <col min="12" max="12" width="7.88671875" style="2" bestFit="1" customWidth="1"/>
    <col min="13" max="13" width="4.109375" style="2" customWidth="1"/>
    <col min="14" max="14" width="4.21875" style="2" customWidth="1"/>
    <col min="15" max="15" width="17.21875" style="33" customWidth="1"/>
    <col min="16" max="16" width="11.5546875" style="33"/>
    <col min="17" max="16384" width="11.5546875" style="2"/>
  </cols>
  <sheetData>
    <row r="1" spans="1:16" ht="15.75" x14ac:dyDescent="0.25">
      <c r="A1" s="46" t="s">
        <v>94</v>
      </c>
    </row>
    <row r="3" spans="1:16" s="4" customFormat="1" ht="28.5" customHeight="1" x14ac:dyDescent="0.2">
      <c r="A3" s="35" t="s">
        <v>92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88</v>
      </c>
      <c r="L3" s="35" t="s">
        <v>95</v>
      </c>
      <c r="O3" s="34"/>
      <c r="P3" s="34"/>
    </row>
    <row r="4" spans="1:16" x14ac:dyDescent="0.2">
      <c r="A4" s="1" t="s">
        <v>16</v>
      </c>
      <c r="B4" s="5">
        <v>1</v>
      </c>
      <c r="C4" s="5">
        <v>20</v>
      </c>
      <c r="D4" s="43"/>
      <c r="E4" s="5"/>
      <c r="F4" s="43">
        <v>100</v>
      </c>
      <c r="G4" s="25" t="s">
        <v>93</v>
      </c>
      <c r="H4" s="43"/>
      <c r="I4" s="43"/>
      <c r="J4" s="43">
        <f>H4-I4</f>
        <v>0</v>
      </c>
      <c r="K4" s="47">
        <v>1800</v>
      </c>
      <c r="L4" s="47">
        <v>1800</v>
      </c>
    </row>
    <row r="5" spans="1:16" x14ac:dyDescent="0.2">
      <c r="A5" s="15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6010</v>
      </c>
      <c r="L5" s="47">
        <v>6010</v>
      </c>
    </row>
    <row r="6" spans="1:16" x14ac:dyDescent="0.2">
      <c r="A6" s="1" t="s">
        <v>18</v>
      </c>
      <c r="B6" s="5">
        <v>7</v>
      </c>
      <c r="C6" s="5">
        <v>77</v>
      </c>
      <c r="D6" s="43">
        <v>21</v>
      </c>
      <c r="E6" s="5">
        <v>69</v>
      </c>
      <c r="F6" s="43">
        <v>33</v>
      </c>
      <c r="G6" s="19" t="s">
        <v>55</v>
      </c>
      <c r="H6" s="43">
        <v>0</v>
      </c>
      <c r="I6" s="43">
        <v>0</v>
      </c>
      <c r="J6" s="43">
        <f t="shared" ref="J6:J30" si="0">H6-I6</f>
        <v>0</v>
      </c>
      <c r="K6" s="47">
        <v>1924</v>
      </c>
      <c r="L6" s="47">
        <v>3400</v>
      </c>
    </row>
    <row r="7" spans="1:16" x14ac:dyDescent="0.2">
      <c r="A7" s="29" t="s">
        <v>23</v>
      </c>
      <c r="B7" s="5">
        <v>1</v>
      </c>
      <c r="C7" s="5">
        <v>16</v>
      </c>
      <c r="D7" s="43">
        <v>10</v>
      </c>
      <c r="E7" s="5"/>
      <c r="F7" s="43"/>
      <c r="G7" s="30" t="s">
        <v>75</v>
      </c>
      <c r="H7" s="43"/>
      <c r="I7" s="43"/>
      <c r="J7" s="43"/>
      <c r="K7" s="47"/>
      <c r="L7" s="47"/>
    </row>
    <row r="8" spans="1:16" x14ac:dyDescent="0.2">
      <c r="A8" s="1" t="s">
        <v>20</v>
      </c>
      <c r="B8" s="5" t="s">
        <v>21</v>
      </c>
      <c r="C8" s="5">
        <v>34</v>
      </c>
      <c r="D8" s="43">
        <v>16.829999999999998</v>
      </c>
      <c r="E8" s="5"/>
      <c r="F8" s="43"/>
      <c r="G8" s="17" t="s">
        <v>56</v>
      </c>
      <c r="H8" s="43">
        <v>20539.400000000001</v>
      </c>
      <c r="I8" s="43">
        <v>21074.69</v>
      </c>
      <c r="J8" s="43">
        <f t="shared" si="0"/>
        <v>-535.28999999999724</v>
      </c>
      <c r="K8" s="47">
        <v>932</v>
      </c>
      <c r="L8" s="47">
        <v>1600</v>
      </c>
    </row>
    <row r="9" spans="1:16" x14ac:dyDescent="0.2">
      <c r="A9" s="8" t="s">
        <v>23</v>
      </c>
      <c r="B9" s="5"/>
      <c r="C9" s="5">
        <v>10</v>
      </c>
      <c r="D9" s="43">
        <v>12.02</v>
      </c>
      <c r="E9" s="5"/>
      <c r="F9" s="43"/>
      <c r="G9" s="18" t="s">
        <v>75</v>
      </c>
      <c r="H9" s="43"/>
      <c r="I9" s="43"/>
      <c r="J9" s="43"/>
      <c r="K9" s="47"/>
      <c r="L9" s="47"/>
    </row>
    <row r="10" spans="1:16" x14ac:dyDescent="0.2">
      <c r="A10" s="10" t="s">
        <v>24</v>
      </c>
      <c r="B10" s="5"/>
      <c r="C10" s="5"/>
      <c r="D10" s="43"/>
      <c r="E10" s="5">
        <v>110</v>
      </c>
      <c r="F10" s="43">
        <v>10</v>
      </c>
      <c r="G10" s="18" t="s">
        <v>57</v>
      </c>
      <c r="H10" s="43">
        <v>32967.699999999997</v>
      </c>
      <c r="I10" s="43">
        <v>29309.34</v>
      </c>
      <c r="J10" s="43">
        <f t="shared" si="0"/>
        <v>3658.3599999999969</v>
      </c>
      <c r="K10" s="47">
        <v>301</v>
      </c>
      <c r="L10" s="47">
        <v>600</v>
      </c>
    </row>
    <row r="11" spans="1:16" x14ac:dyDescent="0.2">
      <c r="A11" s="10"/>
      <c r="B11" s="5"/>
      <c r="C11" s="5"/>
      <c r="D11" s="43"/>
      <c r="E11" s="5"/>
      <c r="F11" s="43"/>
      <c r="G11" s="18" t="s">
        <v>96</v>
      </c>
      <c r="H11" s="43"/>
      <c r="I11" s="43"/>
      <c r="J11" s="43"/>
      <c r="K11" s="47">
        <v>781</v>
      </c>
      <c r="L11" s="47"/>
    </row>
    <row r="12" spans="1:16" x14ac:dyDescent="0.2">
      <c r="A12" s="16"/>
      <c r="B12" s="5"/>
      <c r="C12" s="5"/>
      <c r="D12" s="43"/>
      <c r="E12" s="5"/>
      <c r="F12" s="43"/>
      <c r="G12" s="18" t="s">
        <v>83</v>
      </c>
      <c r="H12" s="43"/>
      <c r="I12" s="43"/>
      <c r="J12" s="43"/>
      <c r="K12" s="47"/>
      <c r="L12" s="47"/>
    </row>
    <row r="13" spans="1:16" x14ac:dyDescent="0.2">
      <c r="A13" s="2" t="s">
        <v>28</v>
      </c>
      <c r="B13" s="5"/>
      <c r="C13" s="5"/>
      <c r="D13" s="43"/>
      <c r="E13" s="5"/>
      <c r="F13" s="43"/>
      <c r="G13" s="17"/>
      <c r="H13" s="43"/>
      <c r="I13" s="43"/>
      <c r="J13" s="43">
        <f t="shared" si="0"/>
        <v>0</v>
      </c>
      <c r="K13" s="47">
        <v>361</v>
      </c>
      <c r="L13" s="47"/>
    </row>
    <row r="14" spans="1:16" x14ac:dyDescent="0.2">
      <c r="A14" s="29" t="s">
        <v>76</v>
      </c>
      <c r="B14" s="5"/>
      <c r="C14" s="5"/>
      <c r="D14" s="43"/>
      <c r="E14" s="5"/>
      <c r="F14" s="43"/>
      <c r="G14" s="17"/>
      <c r="H14" s="43"/>
      <c r="I14" s="43"/>
      <c r="J14" s="43"/>
      <c r="K14" s="47"/>
      <c r="L14" s="47"/>
    </row>
    <row r="15" spans="1:16" x14ac:dyDescent="0.2">
      <c r="A15" s="1" t="s">
        <v>30</v>
      </c>
      <c r="B15" s="5">
        <v>5</v>
      </c>
      <c r="C15" s="5">
        <v>93</v>
      </c>
      <c r="D15" s="43">
        <v>33</v>
      </c>
      <c r="E15" s="5"/>
      <c r="F15" s="43"/>
      <c r="G15" s="25" t="s">
        <v>55</v>
      </c>
      <c r="H15" s="43">
        <v>37554</v>
      </c>
      <c r="I15" s="43">
        <v>38369</v>
      </c>
      <c r="J15" s="43">
        <f t="shared" si="0"/>
        <v>-815</v>
      </c>
      <c r="K15" s="47">
        <v>2625</v>
      </c>
      <c r="L15" s="47">
        <v>3600</v>
      </c>
    </row>
    <row r="16" spans="1:16" x14ac:dyDescent="0.2">
      <c r="A16" s="9" t="s">
        <v>23</v>
      </c>
      <c r="B16" s="5">
        <v>1</v>
      </c>
      <c r="C16" s="5">
        <v>26</v>
      </c>
      <c r="D16" s="43">
        <v>7</v>
      </c>
      <c r="E16" s="5"/>
      <c r="F16" s="43"/>
      <c r="G16" s="30" t="s">
        <v>75</v>
      </c>
      <c r="H16" s="43"/>
      <c r="I16" s="43"/>
      <c r="J16" s="43"/>
      <c r="K16" s="47"/>
      <c r="L16" s="47"/>
    </row>
    <row r="17" spans="1:12" x14ac:dyDescent="0.2">
      <c r="A17" s="28" t="s">
        <v>31</v>
      </c>
      <c r="B17" s="5"/>
      <c r="C17" s="5"/>
      <c r="D17" s="43"/>
      <c r="E17" s="5"/>
      <c r="F17" s="43"/>
      <c r="G17" s="18"/>
      <c r="H17" s="43"/>
      <c r="I17" s="43"/>
      <c r="J17" s="43"/>
      <c r="K17" s="47"/>
      <c r="L17" s="47"/>
    </row>
    <row r="18" spans="1:12" x14ac:dyDescent="0.2">
      <c r="A18" s="1" t="s">
        <v>33</v>
      </c>
      <c r="B18" s="5"/>
      <c r="C18" s="5">
        <v>34</v>
      </c>
      <c r="D18" s="43">
        <v>14</v>
      </c>
      <c r="E18" s="5">
        <v>156</v>
      </c>
      <c r="F18" s="43">
        <v>18</v>
      </c>
      <c r="G18" s="31" t="s">
        <v>77</v>
      </c>
      <c r="H18" s="43">
        <v>19208.12</v>
      </c>
      <c r="I18" s="43">
        <v>19208.12</v>
      </c>
      <c r="J18" s="43">
        <f t="shared" si="0"/>
        <v>0</v>
      </c>
      <c r="K18" s="47">
        <v>192</v>
      </c>
      <c r="L18" s="47"/>
    </row>
    <row r="19" spans="1:12" ht="12.75" customHeight="1" x14ac:dyDescent="0.2">
      <c r="A19" s="28" t="s">
        <v>62</v>
      </c>
      <c r="B19" s="5"/>
      <c r="C19" s="5"/>
      <c r="D19" s="43"/>
      <c r="E19" s="5"/>
      <c r="F19" s="43"/>
      <c r="G19" s="31" t="s">
        <v>78</v>
      </c>
      <c r="H19" s="43">
        <v>11915.95</v>
      </c>
      <c r="I19" s="43">
        <v>12330.37</v>
      </c>
      <c r="J19" s="43">
        <f t="shared" si="0"/>
        <v>-414.42000000000007</v>
      </c>
      <c r="K19" s="47">
        <v>132</v>
      </c>
      <c r="L19" s="47"/>
    </row>
    <row r="20" spans="1:12" x14ac:dyDescent="0.2">
      <c r="A20" s="28" t="s">
        <v>63</v>
      </c>
      <c r="B20" s="5"/>
      <c r="C20" s="5"/>
      <c r="D20" s="43"/>
      <c r="E20" s="5"/>
      <c r="F20" s="43"/>
      <c r="G20" s="18" t="s">
        <v>64</v>
      </c>
      <c r="H20" s="43"/>
      <c r="I20" s="43"/>
      <c r="J20" s="43">
        <f t="shared" si="0"/>
        <v>0</v>
      </c>
      <c r="K20" s="47"/>
      <c r="L20" s="47"/>
    </row>
    <row r="21" spans="1:12" x14ac:dyDescent="0.2">
      <c r="A21" s="2" t="s">
        <v>35</v>
      </c>
      <c r="B21" s="5"/>
      <c r="C21" s="5"/>
      <c r="D21" s="43"/>
      <c r="E21" s="5"/>
      <c r="F21" s="43"/>
      <c r="G21" s="25" t="s">
        <v>65</v>
      </c>
      <c r="H21" s="43"/>
      <c r="I21" s="43"/>
      <c r="J21" s="43">
        <f t="shared" si="0"/>
        <v>0</v>
      </c>
      <c r="K21" s="47"/>
      <c r="L21" s="47"/>
    </row>
    <row r="22" spans="1:12" x14ac:dyDescent="0.2">
      <c r="A22" s="28" t="s">
        <v>37</v>
      </c>
      <c r="B22" s="5"/>
      <c r="C22" s="5"/>
      <c r="D22" s="43"/>
      <c r="E22" s="5"/>
      <c r="F22" s="43">
        <v>12.02</v>
      </c>
      <c r="G22" s="18" t="s">
        <v>38</v>
      </c>
      <c r="H22" s="43"/>
      <c r="I22" s="43"/>
      <c r="J22" s="43">
        <f t="shared" si="0"/>
        <v>0</v>
      </c>
      <c r="K22" s="47">
        <v>360</v>
      </c>
      <c r="L22" s="47"/>
    </row>
    <row r="23" spans="1:12" x14ac:dyDescent="0.2">
      <c r="A23" s="1" t="s">
        <v>39</v>
      </c>
      <c r="B23" s="5"/>
      <c r="C23" s="5"/>
      <c r="D23" s="43"/>
      <c r="E23" s="5">
        <v>489</v>
      </c>
      <c r="F23" s="43">
        <v>18</v>
      </c>
      <c r="G23" s="18" t="s">
        <v>40</v>
      </c>
      <c r="H23" s="43">
        <v>23363.77</v>
      </c>
      <c r="I23" s="43">
        <v>22952.87</v>
      </c>
      <c r="J23" s="43">
        <f t="shared" si="0"/>
        <v>410.90000000000146</v>
      </c>
      <c r="K23" s="47">
        <v>331</v>
      </c>
      <c r="L23" s="47">
        <v>400</v>
      </c>
    </row>
    <row r="24" spans="1:12" x14ac:dyDescent="0.2">
      <c r="A24" s="1" t="s">
        <v>41</v>
      </c>
      <c r="B24" s="5"/>
      <c r="C24" s="5">
        <v>240</v>
      </c>
      <c r="D24" s="43"/>
      <c r="E24" s="5">
        <v>30</v>
      </c>
      <c r="F24" s="43">
        <v>30</v>
      </c>
      <c r="G24" s="18" t="s">
        <v>42</v>
      </c>
      <c r="H24" s="43">
        <v>23830.13</v>
      </c>
      <c r="I24" s="43">
        <v>26444.53</v>
      </c>
      <c r="J24" s="43">
        <f t="shared" si="0"/>
        <v>-2614.3999999999978</v>
      </c>
      <c r="K24" s="47">
        <v>180</v>
      </c>
      <c r="L24" s="47">
        <v>250</v>
      </c>
    </row>
    <row r="25" spans="1:12" x14ac:dyDescent="0.2">
      <c r="A25" s="1" t="s">
        <v>84</v>
      </c>
      <c r="B25" s="5"/>
      <c r="C25" s="5"/>
      <c r="D25" s="43"/>
      <c r="E25" s="5"/>
      <c r="F25" s="43"/>
      <c r="G25" s="18" t="s">
        <v>85</v>
      </c>
      <c r="H25" s="43">
        <v>1960</v>
      </c>
      <c r="I25" s="43">
        <v>18000</v>
      </c>
      <c r="J25" s="43">
        <f t="shared" si="0"/>
        <v>-16040</v>
      </c>
      <c r="K25" s="47">
        <v>481</v>
      </c>
      <c r="L25" s="47">
        <v>600</v>
      </c>
    </row>
    <row r="26" spans="1:12" x14ac:dyDescent="0.2">
      <c r="A26" s="10" t="s">
        <v>45</v>
      </c>
      <c r="B26" s="5"/>
      <c r="C26" s="5"/>
      <c r="D26" s="43"/>
      <c r="E26" s="5">
        <v>130</v>
      </c>
      <c r="F26" s="43">
        <v>60.1</v>
      </c>
      <c r="G26" s="17" t="s">
        <v>46</v>
      </c>
      <c r="H26" s="43">
        <v>10526.41</v>
      </c>
      <c r="I26" s="43">
        <v>8850.7999999999993</v>
      </c>
      <c r="J26" s="43">
        <f t="shared" si="0"/>
        <v>1675.6100000000006</v>
      </c>
      <c r="K26" s="47">
        <v>481</v>
      </c>
      <c r="L26" s="47">
        <v>600</v>
      </c>
    </row>
    <row r="27" spans="1:12" x14ac:dyDescent="0.2">
      <c r="A27" s="45" t="s">
        <v>86</v>
      </c>
      <c r="B27" s="5"/>
      <c r="C27" s="5"/>
      <c r="D27" s="43"/>
      <c r="E27" s="5">
        <v>17</v>
      </c>
      <c r="F27" s="43">
        <v>30</v>
      </c>
      <c r="G27" s="18" t="s">
        <v>87</v>
      </c>
      <c r="H27" s="43">
        <v>918.78</v>
      </c>
      <c r="I27" s="43">
        <v>776.5</v>
      </c>
      <c r="J27" s="43">
        <f>H27-I27</f>
        <v>142.27999999999997</v>
      </c>
      <c r="K27" s="47">
        <v>150</v>
      </c>
      <c r="L27" s="47">
        <v>250</v>
      </c>
    </row>
    <row r="28" spans="1:12" x14ac:dyDescent="0.2">
      <c r="A28" s="1" t="s">
        <v>47</v>
      </c>
      <c r="B28" s="5"/>
      <c r="C28" s="5"/>
      <c r="D28" s="43"/>
      <c r="E28" s="5"/>
      <c r="F28" s="43"/>
      <c r="G28" s="18" t="s">
        <v>48</v>
      </c>
      <c r="H28" s="43"/>
      <c r="I28" s="43"/>
      <c r="J28" s="43">
        <f>H28-I28</f>
        <v>0</v>
      </c>
      <c r="K28" s="47">
        <v>2855</v>
      </c>
      <c r="L28" s="47">
        <v>3155</v>
      </c>
    </row>
    <row r="29" spans="1:12" x14ac:dyDescent="0.2">
      <c r="A29" s="1" t="s">
        <v>97</v>
      </c>
      <c r="B29" s="5"/>
      <c r="C29" s="5"/>
      <c r="D29" s="43"/>
      <c r="E29" s="5"/>
      <c r="F29" s="43"/>
      <c r="G29" s="18" t="s">
        <v>98</v>
      </c>
      <c r="H29" s="47">
        <v>0</v>
      </c>
      <c r="I29" s="43"/>
      <c r="J29" s="43">
        <f t="shared" si="0"/>
        <v>0</v>
      </c>
      <c r="K29" s="47">
        <v>325</v>
      </c>
      <c r="L29" s="47">
        <v>400</v>
      </c>
    </row>
    <row r="30" spans="1:12" x14ac:dyDescent="0.2">
      <c r="A30" s="10" t="s">
        <v>103</v>
      </c>
      <c r="B30" s="5"/>
      <c r="C30" s="5">
        <f>SUM(C4:C29)</f>
        <v>550</v>
      </c>
      <c r="D30" s="5"/>
      <c r="E30" s="5">
        <f>SUM(E4:E29)</f>
        <v>1001</v>
      </c>
      <c r="F30" s="5"/>
      <c r="G30" s="7"/>
      <c r="H30" s="43">
        <f>SUM(H4:H29)</f>
        <v>182784.26</v>
      </c>
      <c r="I30" s="43">
        <f>SUM(I4:I29)</f>
        <v>197316.21999999997</v>
      </c>
      <c r="J30" s="43">
        <f t="shared" si="0"/>
        <v>-14531.959999999963</v>
      </c>
      <c r="K30" s="48">
        <f>SUM(K4:K29)</f>
        <v>20221</v>
      </c>
      <c r="L30" s="48">
        <f>SUM(L4:L29)</f>
        <v>22665</v>
      </c>
    </row>
    <row r="31" spans="1:12" x14ac:dyDescent="0.2">
      <c r="B31" s="5"/>
      <c r="C31" s="5"/>
      <c r="D31" s="5"/>
      <c r="E31" s="5"/>
      <c r="F31" s="5"/>
      <c r="G31" s="7"/>
      <c r="H31" s="5"/>
      <c r="I31" s="5"/>
      <c r="J31" s="5"/>
      <c r="K31" s="5"/>
      <c r="L31" s="5"/>
    </row>
    <row r="32" spans="1:12" x14ac:dyDescent="0.2">
      <c r="A32" s="2" t="s">
        <v>99</v>
      </c>
      <c r="B32" s="5"/>
      <c r="C32" s="5"/>
      <c r="D32" s="5"/>
      <c r="E32" s="5"/>
      <c r="F32" s="5"/>
      <c r="G32" s="7"/>
      <c r="H32" s="5"/>
      <c r="I32" s="5"/>
      <c r="J32" s="5"/>
      <c r="K32" s="5"/>
      <c r="L32" s="43">
        <v>600</v>
      </c>
    </row>
    <row r="33" spans="2:12" x14ac:dyDescent="0.2">
      <c r="B33" s="5"/>
      <c r="C33" s="5"/>
      <c r="D33" s="5"/>
      <c r="E33" s="5"/>
      <c r="F33" s="5"/>
      <c r="G33" s="1" t="s">
        <v>104</v>
      </c>
      <c r="H33" s="5"/>
      <c r="I33" s="5"/>
      <c r="J33" s="5"/>
      <c r="K33" s="5"/>
      <c r="L33" s="44">
        <f>L30-L32</f>
        <v>22065</v>
      </c>
    </row>
    <row r="34" spans="2:12" x14ac:dyDescent="0.2">
      <c r="B34" s="5"/>
      <c r="C34" s="5"/>
      <c r="D34" s="5"/>
      <c r="E34" s="5"/>
      <c r="F34" s="5"/>
      <c r="H34" s="5"/>
      <c r="I34" s="5"/>
      <c r="J34" s="5"/>
      <c r="K34" s="5"/>
      <c r="L34" s="5"/>
    </row>
    <row r="35" spans="2:12" x14ac:dyDescent="0.2">
      <c r="B35" s="5"/>
      <c r="C35" s="5"/>
      <c r="D35" s="5"/>
      <c r="E35" s="5"/>
      <c r="F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H38" s="5"/>
      <c r="I38" s="5"/>
      <c r="J38" s="5"/>
      <c r="K38" s="5"/>
      <c r="L38" s="5"/>
    </row>
  </sheetData>
  <phoneticPr fontId="0" type="noConversion"/>
  <printOptions gridLines="1" gridLinesSet="0"/>
  <pageMargins left="0.59055118110236227" right="0.35433070866141736" top="0.98425196850393704" bottom="0.78740157480314965" header="0.51181102362204722" footer="0.51181102362204722"/>
  <pageSetup paperSize="9" orientation="landscape" horizontalDpi="360" verticalDpi="360" r:id="rId1"/>
  <headerFooter alignWithMargins="0">
    <oddHeader>&amp;R&amp;A</oddHeader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20" sqref="H20"/>
    </sheetView>
  </sheetViews>
  <sheetFormatPr baseColWidth="10" defaultColWidth="11.5546875" defaultRowHeight="12.75" x14ac:dyDescent="0.2"/>
  <cols>
    <col min="1" max="1" width="15.5546875" style="2" customWidth="1"/>
    <col min="2" max="2" width="4" style="2" customWidth="1"/>
    <col min="3" max="3" width="4.33203125" style="2" customWidth="1"/>
    <col min="4" max="4" width="5.21875" style="2" customWidth="1"/>
    <col min="5" max="5" width="4.44140625" style="2" customWidth="1"/>
    <col min="6" max="6" width="6.5546875" style="2" customWidth="1"/>
    <col min="7" max="7" width="24.44140625" style="2" customWidth="1"/>
    <col min="8" max="8" width="10.77734375" style="2" customWidth="1"/>
    <col min="9" max="9" width="26.6640625" style="2" hidden="1" customWidth="1"/>
    <col min="10" max="10" width="0" style="2" hidden="1" customWidth="1"/>
    <col min="11" max="11" width="17.21875" style="33" customWidth="1"/>
    <col min="12" max="12" width="11.5546875" style="33"/>
    <col min="13" max="16384" width="11.5546875" style="2"/>
  </cols>
  <sheetData>
    <row r="1" spans="1:12" ht="15.75" x14ac:dyDescent="0.25">
      <c r="A1" s="14" t="s">
        <v>91</v>
      </c>
    </row>
    <row r="3" spans="1:12" s="4" customFormat="1" ht="28.5" customHeight="1" x14ac:dyDescent="0.2">
      <c r="A3" s="35" t="s">
        <v>92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5" t="s">
        <v>95</v>
      </c>
      <c r="K3" s="34"/>
      <c r="L3" s="34"/>
    </row>
    <row r="4" spans="1:12" x14ac:dyDescent="0.2">
      <c r="A4" s="1" t="s">
        <v>16</v>
      </c>
      <c r="B4" s="5">
        <v>1</v>
      </c>
      <c r="C4" s="5">
        <v>20</v>
      </c>
      <c r="D4" s="43"/>
      <c r="E4" s="5">
        <v>300</v>
      </c>
      <c r="F4" s="43">
        <v>100</v>
      </c>
      <c r="G4" s="25" t="s">
        <v>93</v>
      </c>
      <c r="H4" s="47">
        <v>1800</v>
      </c>
    </row>
    <row r="5" spans="1:12" x14ac:dyDescent="0.2">
      <c r="A5" s="15" t="s">
        <v>54</v>
      </c>
      <c r="B5" s="5"/>
      <c r="C5" s="5"/>
      <c r="D5" s="43"/>
      <c r="E5" s="5"/>
      <c r="F5" s="43"/>
      <c r="G5" s="17"/>
      <c r="H5" s="47">
        <v>6010</v>
      </c>
    </row>
    <row r="6" spans="1:12" x14ac:dyDescent="0.2">
      <c r="A6" s="1" t="s">
        <v>18</v>
      </c>
      <c r="B6" s="5">
        <v>7</v>
      </c>
      <c r="C6" s="5">
        <v>77</v>
      </c>
      <c r="D6" s="43">
        <v>21</v>
      </c>
      <c r="E6" s="5">
        <v>69</v>
      </c>
      <c r="F6" s="43">
        <v>33</v>
      </c>
      <c r="G6" s="19" t="s">
        <v>55</v>
      </c>
      <c r="H6" s="47">
        <v>3400</v>
      </c>
    </row>
    <row r="7" spans="1:12" x14ac:dyDescent="0.2">
      <c r="A7" s="29" t="s">
        <v>23</v>
      </c>
      <c r="B7" s="5">
        <v>1</v>
      </c>
      <c r="C7" s="5">
        <v>16</v>
      </c>
      <c r="D7" s="43">
        <v>10</v>
      </c>
      <c r="E7" s="5"/>
      <c r="F7" s="43"/>
      <c r="G7" s="30" t="s">
        <v>75</v>
      </c>
      <c r="H7" s="47"/>
    </row>
    <row r="8" spans="1:12" x14ac:dyDescent="0.2">
      <c r="A8" s="1" t="s">
        <v>20</v>
      </c>
      <c r="B8" s="5" t="s">
        <v>21</v>
      </c>
      <c r="C8" s="5">
        <v>34</v>
      </c>
      <c r="D8" s="43">
        <v>16.829999999999998</v>
      </c>
      <c r="E8" s="5"/>
      <c r="F8" s="43"/>
      <c r="G8" s="17" t="s">
        <v>56</v>
      </c>
      <c r="H8" s="47">
        <v>1600</v>
      </c>
    </row>
    <row r="9" spans="1:12" x14ac:dyDescent="0.2">
      <c r="A9" s="8" t="s">
        <v>23</v>
      </c>
      <c r="B9" s="5"/>
      <c r="C9" s="5">
        <v>10</v>
      </c>
      <c r="D9" s="43">
        <v>12.02</v>
      </c>
      <c r="E9" s="5"/>
      <c r="F9" s="43"/>
      <c r="G9" s="18" t="s">
        <v>75</v>
      </c>
      <c r="H9" s="47"/>
    </row>
    <row r="10" spans="1:12" x14ac:dyDescent="0.2">
      <c r="A10" s="10" t="s">
        <v>24</v>
      </c>
      <c r="B10" s="5"/>
      <c r="C10" s="5"/>
      <c r="D10" s="43"/>
      <c r="E10" s="5">
        <v>80</v>
      </c>
      <c r="F10" s="43">
        <v>9.02</v>
      </c>
      <c r="G10" s="18" t="s">
        <v>57</v>
      </c>
      <c r="H10" s="47">
        <v>600</v>
      </c>
    </row>
    <row r="11" spans="1:12" x14ac:dyDescent="0.2">
      <c r="A11" s="10"/>
      <c r="B11" s="5"/>
      <c r="C11" s="5"/>
      <c r="D11" s="43"/>
      <c r="E11" s="5"/>
      <c r="F11" s="43"/>
      <c r="G11" s="18" t="s">
        <v>96</v>
      </c>
      <c r="H11" s="47"/>
    </row>
    <row r="12" spans="1:12" x14ac:dyDescent="0.2">
      <c r="A12" s="16"/>
      <c r="B12" s="5"/>
      <c r="C12" s="5"/>
      <c r="D12" s="43"/>
      <c r="E12" s="5"/>
      <c r="F12" s="43"/>
      <c r="G12" s="18" t="s">
        <v>83</v>
      </c>
      <c r="H12" s="47"/>
    </row>
    <row r="13" spans="1:12" x14ac:dyDescent="0.2">
      <c r="A13" s="1" t="s">
        <v>28</v>
      </c>
      <c r="B13" s="5"/>
      <c r="C13" s="5"/>
      <c r="D13" s="43"/>
      <c r="E13" s="5"/>
      <c r="F13" s="43"/>
      <c r="G13" s="17" t="s">
        <v>29</v>
      </c>
      <c r="H13" s="47"/>
    </row>
    <row r="14" spans="1:12" x14ac:dyDescent="0.2">
      <c r="A14" s="29" t="s">
        <v>76</v>
      </c>
      <c r="B14" s="5"/>
      <c r="C14" s="5"/>
      <c r="D14" s="43"/>
      <c r="E14" s="5"/>
      <c r="F14" s="43"/>
      <c r="G14" s="17"/>
      <c r="H14" s="47"/>
    </row>
    <row r="15" spans="1:12" x14ac:dyDescent="0.2">
      <c r="A15" s="1" t="s">
        <v>30</v>
      </c>
      <c r="B15" s="5">
        <v>6</v>
      </c>
      <c r="C15" s="5">
        <v>90</v>
      </c>
      <c r="D15" s="43">
        <v>33</v>
      </c>
      <c r="E15" s="5"/>
      <c r="F15" s="43"/>
      <c r="G15" s="25" t="s">
        <v>55</v>
      </c>
      <c r="H15" s="47">
        <v>3600</v>
      </c>
    </row>
    <row r="16" spans="1:12" x14ac:dyDescent="0.2">
      <c r="A16" s="9" t="s">
        <v>23</v>
      </c>
      <c r="B16" s="5"/>
      <c r="C16" s="5">
        <v>20</v>
      </c>
      <c r="D16" s="43">
        <v>7</v>
      </c>
      <c r="E16" s="5"/>
      <c r="F16" s="43"/>
      <c r="G16" s="30" t="s">
        <v>75</v>
      </c>
      <c r="H16" s="47"/>
    </row>
    <row r="17" spans="1:8" x14ac:dyDescent="0.2">
      <c r="A17" s="10" t="s">
        <v>31</v>
      </c>
      <c r="B17" s="5"/>
      <c r="C17" s="5"/>
      <c r="D17" s="43"/>
      <c r="E17" s="5"/>
      <c r="F17" s="43"/>
      <c r="G17" s="18" t="s">
        <v>32</v>
      </c>
      <c r="H17" s="47"/>
    </row>
    <row r="18" spans="1:8" x14ac:dyDescent="0.2">
      <c r="A18" s="1" t="s">
        <v>33</v>
      </c>
      <c r="B18" s="5"/>
      <c r="C18" s="5">
        <v>61</v>
      </c>
      <c r="D18" s="43">
        <v>15</v>
      </c>
      <c r="E18" s="5">
        <v>155</v>
      </c>
      <c r="F18" s="43">
        <v>18</v>
      </c>
      <c r="G18" s="31" t="s">
        <v>77</v>
      </c>
      <c r="H18" s="47"/>
    </row>
    <row r="19" spans="1:8" ht="12.75" customHeight="1" x14ac:dyDescent="0.2">
      <c r="A19" s="10" t="s">
        <v>62</v>
      </c>
      <c r="B19" s="5"/>
      <c r="C19" s="5">
        <v>60</v>
      </c>
      <c r="D19" s="43">
        <v>6.01</v>
      </c>
      <c r="E19" s="5">
        <v>228</v>
      </c>
      <c r="F19" s="43">
        <v>15.63</v>
      </c>
      <c r="G19" s="31" t="s">
        <v>78</v>
      </c>
      <c r="H19" s="47"/>
    </row>
    <row r="20" spans="1:8" x14ac:dyDescent="0.2">
      <c r="A20" s="10" t="s">
        <v>63</v>
      </c>
      <c r="B20" s="5"/>
      <c r="C20" s="5"/>
      <c r="D20" s="43"/>
      <c r="E20" s="5"/>
      <c r="F20" s="43"/>
      <c r="G20" s="18" t="s">
        <v>64</v>
      </c>
      <c r="H20" s="47"/>
    </row>
    <row r="21" spans="1:8" x14ac:dyDescent="0.2">
      <c r="A21" s="1" t="s">
        <v>35</v>
      </c>
      <c r="B21" s="5"/>
      <c r="C21" s="5"/>
      <c r="D21" s="43"/>
      <c r="E21" s="5"/>
      <c r="F21" s="43"/>
      <c r="G21" s="25" t="s">
        <v>65</v>
      </c>
      <c r="H21" s="47"/>
    </row>
    <row r="22" spans="1:8" x14ac:dyDescent="0.2">
      <c r="A22" s="10" t="s">
        <v>37</v>
      </c>
      <c r="B22" s="5"/>
      <c r="C22" s="5"/>
      <c r="D22" s="43"/>
      <c r="E22" s="5">
        <v>450</v>
      </c>
      <c r="F22" s="43">
        <v>12.02</v>
      </c>
      <c r="G22" s="18" t="s">
        <v>38</v>
      </c>
      <c r="H22" s="47"/>
    </row>
    <row r="23" spans="1:8" x14ac:dyDescent="0.2">
      <c r="A23" s="1" t="s">
        <v>39</v>
      </c>
      <c r="B23" s="5"/>
      <c r="C23" s="5">
        <v>150</v>
      </c>
      <c r="D23" s="43"/>
      <c r="E23" s="5">
        <v>504</v>
      </c>
      <c r="F23" s="43">
        <v>18</v>
      </c>
      <c r="G23" s="18" t="s">
        <v>40</v>
      </c>
      <c r="H23" s="47">
        <v>400</v>
      </c>
    </row>
    <row r="24" spans="1:8" x14ac:dyDescent="0.2">
      <c r="A24" s="1" t="s">
        <v>41</v>
      </c>
      <c r="B24" s="5"/>
      <c r="C24" s="5"/>
      <c r="D24" s="43"/>
      <c r="E24" s="5"/>
      <c r="F24" s="43"/>
      <c r="G24" s="18" t="s">
        <v>42</v>
      </c>
      <c r="H24" s="47">
        <v>250</v>
      </c>
    </row>
    <row r="25" spans="1:8" x14ac:dyDescent="0.2">
      <c r="A25" s="1" t="s">
        <v>84</v>
      </c>
      <c r="B25" s="5"/>
      <c r="C25" s="5"/>
      <c r="D25" s="43"/>
      <c r="E25" s="5"/>
      <c r="F25" s="43"/>
      <c r="G25" s="18" t="s">
        <v>85</v>
      </c>
      <c r="H25" s="47">
        <v>600</v>
      </c>
    </row>
    <row r="26" spans="1:8" x14ac:dyDescent="0.2">
      <c r="A26" s="10" t="s">
        <v>45</v>
      </c>
      <c r="B26" s="5"/>
      <c r="C26" s="5"/>
      <c r="D26" s="43"/>
      <c r="E26" s="5">
        <v>130</v>
      </c>
      <c r="F26" s="43">
        <v>60.1</v>
      </c>
      <c r="G26" s="17" t="s">
        <v>46</v>
      </c>
      <c r="H26" s="47">
        <v>600</v>
      </c>
    </row>
    <row r="27" spans="1:8" x14ac:dyDescent="0.2">
      <c r="A27" s="45" t="s">
        <v>86</v>
      </c>
      <c r="B27" s="5"/>
      <c r="C27" s="5"/>
      <c r="D27" s="43"/>
      <c r="E27" s="5">
        <v>19</v>
      </c>
      <c r="F27" s="43">
        <v>30.05</v>
      </c>
      <c r="G27" s="18" t="s">
        <v>87</v>
      </c>
      <c r="H27" s="47">
        <v>250</v>
      </c>
    </row>
    <row r="28" spans="1:8" x14ac:dyDescent="0.2">
      <c r="A28" s="1" t="s">
        <v>47</v>
      </c>
      <c r="B28" s="5"/>
      <c r="C28" s="5"/>
      <c r="D28" s="43"/>
      <c r="E28" s="5"/>
      <c r="F28" s="43"/>
      <c r="G28" s="18" t="s">
        <v>48</v>
      </c>
      <c r="H28" s="47">
        <v>3155</v>
      </c>
    </row>
    <row r="29" spans="1:8" x14ac:dyDescent="0.2">
      <c r="A29" s="1" t="s">
        <v>97</v>
      </c>
      <c r="B29" s="5"/>
      <c r="C29" s="5"/>
      <c r="D29" s="43"/>
      <c r="E29" s="5"/>
      <c r="F29" s="43"/>
      <c r="G29" s="18" t="s">
        <v>98</v>
      </c>
      <c r="H29" s="47">
        <v>400</v>
      </c>
    </row>
    <row r="30" spans="1:8" x14ac:dyDescent="0.2">
      <c r="A30" s="10" t="s">
        <v>80</v>
      </c>
      <c r="B30" s="5"/>
      <c r="C30" s="11">
        <f>SUM(C4:C29)</f>
        <v>538</v>
      </c>
      <c r="D30" s="11"/>
      <c r="E30" s="11">
        <f>SUM(E4:E29)</f>
        <v>1935</v>
      </c>
      <c r="F30" s="5"/>
      <c r="G30" s="7"/>
      <c r="H30" s="48">
        <f>SUM(H4:H29)</f>
        <v>22665</v>
      </c>
    </row>
    <row r="31" spans="1:8" x14ac:dyDescent="0.2">
      <c r="B31" s="5"/>
      <c r="C31" s="5"/>
      <c r="D31" s="5"/>
      <c r="E31" s="5"/>
      <c r="F31" s="5"/>
      <c r="G31" s="7"/>
      <c r="H31" s="5"/>
    </row>
    <row r="32" spans="1:8" x14ac:dyDescent="0.2">
      <c r="A32" s="2" t="s">
        <v>99</v>
      </c>
      <c r="B32" s="5"/>
      <c r="C32" s="5"/>
      <c r="D32" s="5"/>
      <c r="E32" s="5"/>
      <c r="F32" s="5"/>
      <c r="G32" s="7"/>
      <c r="H32" s="43">
        <v>600</v>
      </c>
    </row>
    <row r="33" spans="2:8" x14ac:dyDescent="0.2">
      <c r="B33" s="5"/>
      <c r="C33" s="5"/>
      <c r="D33" s="5"/>
      <c r="E33" s="5"/>
      <c r="F33" s="5"/>
      <c r="G33" s="1" t="s">
        <v>100</v>
      </c>
      <c r="H33" s="44">
        <f>H30-H32</f>
        <v>22065</v>
      </c>
    </row>
    <row r="34" spans="2:8" x14ac:dyDescent="0.2">
      <c r="B34" s="5"/>
      <c r="C34" s="5"/>
      <c r="D34" s="5"/>
      <c r="E34" s="5"/>
      <c r="F34" s="5"/>
      <c r="H34" s="43"/>
    </row>
    <row r="35" spans="2:8" x14ac:dyDescent="0.2">
      <c r="B35" s="5"/>
      <c r="C35" s="5"/>
      <c r="D35" s="5"/>
      <c r="E35" s="5"/>
      <c r="F35" s="5"/>
      <c r="H35" s="5"/>
    </row>
    <row r="36" spans="2:8" x14ac:dyDescent="0.2">
      <c r="B36" s="5"/>
      <c r="C36" s="5"/>
      <c r="D36" s="5"/>
      <c r="E36" s="5"/>
      <c r="F36" s="5"/>
      <c r="H36" s="5"/>
    </row>
    <row r="37" spans="2:8" x14ac:dyDescent="0.2">
      <c r="B37" s="5"/>
      <c r="C37" s="5"/>
      <c r="D37" s="5"/>
      <c r="E37" s="5"/>
      <c r="F37" s="5"/>
      <c r="H37" s="5"/>
    </row>
    <row r="38" spans="2:8" x14ac:dyDescent="0.2">
      <c r="B38" s="5"/>
      <c r="C38" s="5"/>
      <c r="D38" s="5"/>
      <c r="E38" s="5"/>
      <c r="F38" s="5"/>
      <c r="H38" s="5"/>
    </row>
  </sheetData>
  <phoneticPr fontId="0" type="noConversion"/>
  <printOptions gridLines="1" gridLinesSet="0"/>
  <pageMargins left="1.1811023622047245" right="0.78740157480314965" top="0.78740157480314965" bottom="0.59055118110236227" header="0.51181102362204722" footer="0.51181102362204722"/>
  <pageSetup paperSize="9" orientation="landscape" horizontalDpi="4294967292" verticalDpi="360" r:id="rId1"/>
  <headerFooter alignWithMargins="0">
    <oddHeader>&amp;R&amp;A</oddHeader>
    <oddFooter>&amp;C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xSplit="1" ySplit="3" topLeftCell="J19" activePane="bottomRight" state="frozen"/>
      <selection pane="topRight" activeCell="B1" sqref="B1"/>
      <selection pane="bottomLeft" activeCell="A4" sqref="A4"/>
      <selection pane="bottomRight" activeCell="K31" sqref="K31"/>
    </sheetView>
  </sheetViews>
  <sheetFormatPr baseColWidth="10" defaultColWidth="11.5546875" defaultRowHeight="12.75" x14ac:dyDescent="0.2"/>
  <cols>
    <col min="1" max="1" width="16.77734375" style="2" customWidth="1"/>
    <col min="2" max="2" width="3.44140625" style="2" customWidth="1"/>
    <col min="3" max="3" width="3.88671875" style="2" customWidth="1"/>
    <col min="4" max="4" width="4.6640625" style="2" customWidth="1"/>
    <col min="5" max="5" width="4.44140625" style="2" customWidth="1"/>
    <col min="6" max="6" width="5.33203125" style="2" bestFit="1" customWidth="1"/>
    <col min="7" max="7" width="21" style="2" customWidth="1"/>
    <col min="8" max="8" width="8.77734375" style="2" customWidth="1"/>
    <col min="9" max="9" width="8.44140625" style="2" customWidth="1"/>
    <col min="10" max="10" width="8.6640625" style="2" customWidth="1"/>
    <col min="11" max="11" width="8.21875" style="2" customWidth="1"/>
    <col min="12" max="12" width="7.88671875" style="2" bestFit="1" customWidth="1"/>
    <col min="13" max="13" width="10" style="2" customWidth="1"/>
    <col min="14" max="14" width="4.109375" style="2" customWidth="1"/>
    <col min="15" max="15" width="4.21875" style="2" customWidth="1"/>
    <col min="16" max="16" width="17.21875" style="33" customWidth="1"/>
    <col min="17" max="17" width="11.5546875" style="33"/>
    <col min="18" max="16384" width="11.5546875" style="2"/>
  </cols>
  <sheetData>
    <row r="1" spans="1:17" ht="18" x14ac:dyDescent="0.25">
      <c r="A1" s="53" t="s">
        <v>101</v>
      </c>
    </row>
    <row r="3" spans="1:17" s="4" customFormat="1" ht="28.5" customHeight="1" x14ac:dyDescent="0.2">
      <c r="A3" s="35" t="s">
        <v>92</v>
      </c>
      <c r="B3" s="32" t="s">
        <v>2</v>
      </c>
      <c r="C3" s="32" t="s">
        <v>3</v>
      </c>
      <c r="D3" s="36" t="s">
        <v>4</v>
      </c>
      <c r="E3" s="36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5" t="s">
        <v>95</v>
      </c>
      <c r="L3" s="35" t="s">
        <v>102</v>
      </c>
      <c r="M3" s="32" t="s">
        <v>108</v>
      </c>
      <c r="P3" s="34"/>
      <c r="Q3" s="34"/>
    </row>
    <row r="4" spans="1:17" x14ac:dyDescent="0.2">
      <c r="A4" s="50" t="s">
        <v>16</v>
      </c>
      <c r="B4" s="5">
        <v>1</v>
      </c>
      <c r="C4" s="5">
        <v>18</v>
      </c>
      <c r="D4" s="43"/>
      <c r="E4" s="5">
        <v>294</v>
      </c>
      <c r="F4" s="43">
        <v>100</v>
      </c>
      <c r="G4" s="25" t="s">
        <v>79</v>
      </c>
      <c r="H4" s="43">
        <v>75703</v>
      </c>
      <c r="I4" s="43">
        <v>74570</v>
      </c>
      <c r="J4" s="43">
        <f>H4-I4</f>
        <v>1133</v>
      </c>
      <c r="K4" s="47">
        <v>1800</v>
      </c>
      <c r="L4" s="47">
        <v>2500</v>
      </c>
      <c r="M4" s="58" t="s">
        <v>121</v>
      </c>
      <c r="P4" s="54"/>
    </row>
    <row r="5" spans="1:17" x14ac:dyDescent="0.2">
      <c r="A5" s="15" t="s">
        <v>54</v>
      </c>
      <c r="B5" s="5"/>
      <c r="C5" s="5"/>
      <c r="D5" s="43"/>
      <c r="E5" s="5"/>
      <c r="F5" s="43"/>
      <c r="G5" s="17"/>
      <c r="H5" s="43"/>
      <c r="I5" s="43"/>
      <c r="J5" s="43"/>
      <c r="K5" s="47">
        <v>6010</v>
      </c>
      <c r="L5" s="47">
        <v>6010</v>
      </c>
      <c r="M5" s="58"/>
    </row>
    <row r="6" spans="1:17" ht="25.5" x14ac:dyDescent="0.2">
      <c r="A6" s="50" t="s">
        <v>18</v>
      </c>
      <c r="B6" s="5">
        <v>8</v>
      </c>
      <c r="C6" s="5">
        <v>87</v>
      </c>
      <c r="D6" s="43">
        <v>25</v>
      </c>
      <c r="E6" s="5">
        <v>72</v>
      </c>
      <c r="F6" s="43">
        <v>35</v>
      </c>
      <c r="G6" s="30" t="s">
        <v>105</v>
      </c>
      <c r="H6" s="43">
        <v>54585</v>
      </c>
      <c r="I6" s="43">
        <v>54585</v>
      </c>
      <c r="J6" s="43">
        <f>H6-I6</f>
        <v>0</v>
      </c>
      <c r="K6" s="47">
        <v>3400</v>
      </c>
      <c r="L6" s="47">
        <v>3700</v>
      </c>
      <c r="M6" s="58"/>
    </row>
    <row r="7" spans="1:17" x14ac:dyDescent="0.2">
      <c r="A7" s="29" t="s">
        <v>113</v>
      </c>
      <c r="B7" s="5">
        <v>1</v>
      </c>
      <c r="C7" s="5">
        <v>31</v>
      </c>
      <c r="D7" s="43">
        <v>12</v>
      </c>
      <c r="E7" s="5"/>
      <c r="F7" s="43"/>
      <c r="G7" s="30" t="s">
        <v>75</v>
      </c>
      <c r="H7" s="43"/>
      <c r="I7" s="43"/>
      <c r="J7" s="43"/>
      <c r="K7" s="47"/>
      <c r="L7" s="47"/>
      <c r="M7" s="58"/>
    </row>
    <row r="8" spans="1:17" x14ac:dyDescent="0.2">
      <c r="A8" s="15" t="s">
        <v>54</v>
      </c>
      <c r="B8" s="5"/>
      <c r="C8" s="5"/>
      <c r="D8" s="43"/>
      <c r="E8" s="5"/>
      <c r="F8" s="43"/>
      <c r="G8" s="30"/>
      <c r="H8" s="43"/>
      <c r="I8" s="43"/>
      <c r="J8" s="43"/>
      <c r="K8" s="47"/>
      <c r="L8" s="47">
        <v>4000</v>
      </c>
      <c r="M8" s="58"/>
    </row>
    <row r="9" spans="1:17" x14ac:dyDescent="0.2">
      <c r="A9" s="50" t="s">
        <v>20</v>
      </c>
      <c r="B9" s="5">
        <v>2</v>
      </c>
      <c r="C9" s="5">
        <v>40</v>
      </c>
      <c r="D9" s="43">
        <v>20</v>
      </c>
      <c r="E9" s="5"/>
      <c r="F9" s="43"/>
      <c r="G9" s="17" t="s">
        <v>56</v>
      </c>
      <c r="H9" s="43">
        <v>15300</v>
      </c>
      <c r="I9" s="43">
        <v>17631.599999999999</v>
      </c>
      <c r="J9" s="43">
        <f>H9-I9</f>
        <v>-2331.5999999999985</v>
      </c>
      <c r="K9" s="47">
        <v>1600</v>
      </c>
      <c r="L9" s="47">
        <v>1900</v>
      </c>
      <c r="M9" s="58"/>
    </row>
    <row r="10" spans="1:17" x14ac:dyDescent="0.2">
      <c r="A10" s="8" t="s">
        <v>114</v>
      </c>
      <c r="B10" s="5"/>
      <c r="C10" s="5">
        <v>11</v>
      </c>
      <c r="D10" s="43">
        <v>15</v>
      </c>
      <c r="E10" s="5"/>
      <c r="F10" s="43"/>
      <c r="G10" s="18" t="s">
        <v>75</v>
      </c>
      <c r="H10" s="43"/>
      <c r="I10" s="43"/>
      <c r="J10" s="43"/>
      <c r="K10" s="47"/>
      <c r="L10" s="47"/>
      <c r="M10" s="58"/>
    </row>
    <row r="11" spans="1:17" x14ac:dyDescent="0.2">
      <c r="A11" s="51" t="s">
        <v>24</v>
      </c>
      <c r="B11" s="5"/>
      <c r="C11" s="5"/>
      <c r="D11" s="43"/>
      <c r="E11" s="5">
        <v>113</v>
      </c>
      <c r="F11" s="43">
        <v>10</v>
      </c>
      <c r="G11" s="18" t="s">
        <v>57</v>
      </c>
      <c r="H11" s="43">
        <v>17830</v>
      </c>
      <c r="I11" s="43">
        <v>23400</v>
      </c>
      <c r="J11" s="43">
        <f>H11-I11</f>
        <v>-5570</v>
      </c>
      <c r="K11" s="47">
        <v>600</v>
      </c>
      <c r="L11" s="47">
        <v>700</v>
      </c>
      <c r="M11" s="58"/>
    </row>
    <row r="12" spans="1:17" x14ac:dyDescent="0.2">
      <c r="A12" s="10"/>
      <c r="B12" s="5"/>
      <c r="C12" s="5"/>
      <c r="D12" s="43"/>
      <c r="E12" s="5"/>
      <c r="F12" s="43"/>
      <c r="G12" s="18" t="s">
        <v>96</v>
      </c>
      <c r="H12" s="43"/>
      <c r="I12" s="43"/>
      <c r="J12" s="43"/>
      <c r="K12" s="47"/>
      <c r="L12" s="47">
        <v>800</v>
      </c>
      <c r="M12" s="58"/>
    </row>
    <row r="13" spans="1:17" x14ac:dyDescent="0.2">
      <c r="A13" s="16"/>
      <c r="B13" s="5"/>
      <c r="C13" s="5"/>
      <c r="D13" s="43"/>
      <c r="E13" s="5"/>
      <c r="F13" s="43"/>
      <c r="G13" s="18" t="s">
        <v>107</v>
      </c>
      <c r="H13" s="43"/>
      <c r="I13" s="43"/>
      <c r="J13" s="43"/>
      <c r="K13" s="47"/>
      <c r="L13" s="47">
        <v>800</v>
      </c>
      <c r="M13" s="58"/>
    </row>
    <row r="14" spans="1:17" x14ac:dyDescent="0.2">
      <c r="A14" s="50" t="s">
        <v>30</v>
      </c>
      <c r="B14" s="5">
        <v>5</v>
      </c>
      <c r="C14" s="5">
        <v>91</v>
      </c>
      <c r="D14" s="43">
        <v>33</v>
      </c>
      <c r="E14" s="5"/>
      <c r="F14" s="43"/>
      <c r="G14" s="25" t="s">
        <v>55</v>
      </c>
      <c r="H14" s="43">
        <v>36509</v>
      </c>
      <c r="I14" s="43">
        <v>37479</v>
      </c>
      <c r="J14" s="43">
        <f>H14-I14</f>
        <v>-970</v>
      </c>
      <c r="K14" s="47">
        <v>3600</v>
      </c>
      <c r="L14" s="47">
        <v>3900</v>
      </c>
      <c r="M14" s="58"/>
    </row>
    <row r="15" spans="1:17" x14ac:dyDescent="0.2">
      <c r="A15" s="9" t="s">
        <v>115</v>
      </c>
      <c r="B15" s="5">
        <v>1</v>
      </c>
      <c r="C15" s="5">
        <v>20</v>
      </c>
      <c r="D15" s="43">
        <v>7</v>
      </c>
      <c r="E15" s="5"/>
      <c r="F15" s="43"/>
      <c r="G15" s="30" t="s">
        <v>75</v>
      </c>
      <c r="H15" s="43"/>
      <c r="I15" s="43"/>
      <c r="J15" s="43">
        <f t="shared" ref="J15:J25" si="0">H15-I15</f>
        <v>0</v>
      </c>
      <c r="K15" s="47"/>
      <c r="L15" s="47"/>
      <c r="M15" s="58"/>
    </row>
    <row r="16" spans="1:17" x14ac:dyDescent="0.2">
      <c r="A16" s="10" t="s">
        <v>31</v>
      </c>
      <c r="B16" s="5"/>
      <c r="C16" s="5"/>
      <c r="D16" s="43"/>
      <c r="E16" s="5"/>
      <c r="F16" s="43"/>
      <c r="G16" s="18"/>
      <c r="H16" s="43"/>
      <c r="I16" s="43"/>
      <c r="J16" s="43">
        <f t="shared" si="0"/>
        <v>0</v>
      </c>
      <c r="K16" s="47"/>
      <c r="L16" s="47"/>
      <c r="M16" s="58" t="s">
        <v>119</v>
      </c>
    </row>
    <row r="17" spans="1:13" x14ac:dyDescent="0.2">
      <c r="A17" s="1" t="s">
        <v>33</v>
      </c>
      <c r="B17" s="5"/>
      <c r="C17" s="5"/>
      <c r="D17" s="43"/>
      <c r="E17" s="5"/>
      <c r="F17" s="43"/>
      <c r="G17" s="31" t="s">
        <v>77</v>
      </c>
      <c r="H17" s="43"/>
      <c r="I17" s="43"/>
      <c r="J17" s="43">
        <f t="shared" si="0"/>
        <v>0</v>
      </c>
      <c r="K17" s="47"/>
      <c r="L17" s="47"/>
      <c r="M17" s="57" t="s">
        <v>109</v>
      </c>
    </row>
    <row r="18" spans="1:13" ht="12.75" customHeight="1" x14ac:dyDescent="0.2">
      <c r="A18" s="10" t="s">
        <v>62</v>
      </c>
      <c r="B18" s="5"/>
      <c r="C18" s="5"/>
      <c r="D18" s="43"/>
      <c r="E18" s="5"/>
      <c r="F18" s="43"/>
      <c r="G18" s="31" t="s">
        <v>78</v>
      </c>
      <c r="H18" s="43"/>
      <c r="I18" s="43"/>
      <c r="J18" s="43">
        <f t="shared" si="0"/>
        <v>0</v>
      </c>
      <c r="K18" s="47"/>
      <c r="L18" s="47"/>
      <c r="M18" s="57" t="s">
        <v>109</v>
      </c>
    </row>
    <row r="19" spans="1:13" x14ac:dyDescent="0.2">
      <c r="A19" s="10" t="s">
        <v>63</v>
      </c>
      <c r="B19" s="5"/>
      <c r="C19" s="5"/>
      <c r="D19" s="43"/>
      <c r="E19" s="5"/>
      <c r="F19" s="43"/>
      <c r="G19" s="18" t="s">
        <v>64</v>
      </c>
      <c r="H19" s="43"/>
      <c r="I19" s="43"/>
      <c r="J19" s="43">
        <f t="shared" si="0"/>
        <v>0</v>
      </c>
      <c r="K19" s="47"/>
      <c r="L19" s="47"/>
      <c r="M19" s="57" t="s">
        <v>109</v>
      </c>
    </row>
    <row r="20" spans="1:13" x14ac:dyDescent="0.2">
      <c r="A20" s="1" t="s">
        <v>35</v>
      </c>
      <c r="B20" s="5"/>
      <c r="C20" s="5"/>
      <c r="D20" s="43"/>
      <c r="E20" s="5"/>
      <c r="F20" s="43"/>
      <c r="G20" s="25" t="s">
        <v>65</v>
      </c>
      <c r="H20" s="43"/>
      <c r="I20" s="43"/>
      <c r="J20" s="43">
        <f t="shared" si="0"/>
        <v>0</v>
      </c>
      <c r="K20" s="47"/>
      <c r="L20" s="47"/>
      <c r="M20" s="57" t="s">
        <v>109</v>
      </c>
    </row>
    <row r="21" spans="1:13" x14ac:dyDescent="0.2">
      <c r="A21" s="10" t="s">
        <v>37</v>
      </c>
      <c r="B21" s="5"/>
      <c r="C21" s="5"/>
      <c r="D21" s="43"/>
      <c r="E21" s="5"/>
      <c r="F21" s="43">
        <v>12.02</v>
      </c>
      <c r="G21" s="18" t="s">
        <v>38</v>
      </c>
      <c r="H21" s="43"/>
      <c r="I21" s="43"/>
      <c r="J21" s="43">
        <f t="shared" si="0"/>
        <v>0</v>
      </c>
      <c r="K21" s="47"/>
      <c r="L21" s="47"/>
      <c r="M21" s="57" t="s">
        <v>109</v>
      </c>
    </row>
    <row r="22" spans="1:13" x14ac:dyDescent="0.2">
      <c r="A22" s="50" t="s">
        <v>39</v>
      </c>
      <c r="B22" s="5"/>
      <c r="C22" s="5"/>
      <c r="D22" s="43"/>
      <c r="E22" s="5">
        <v>445</v>
      </c>
      <c r="F22" s="43">
        <v>18</v>
      </c>
      <c r="G22" s="18" t="s">
        <v>40</v>
      </c>
      <c r="H22" s="43"/>
      <c r="I22" s="43"/>
      <c r="J22" s="43">
        <f t="shared" si="0"/>
        <v>0</v>
      </c>
      <c r="K22" s="47">
        <v>400</v>
      </c>
      <c r="L22" s="47">
        <v>400</v>
      </c>
      <c r="M22" s="58" t="s">
        <v>120</v>
      </c>
    </row>
    <row r="23" spans="1:13" x14ac:dyDescent="0.2">
      <c r="A23" s="50" t="s">
        <v>41</v>
      </c>
      <c r="B23" s="5"/>
      <c r="C23" s="5">
        <v>260</v>
      </c>
      <c r="D23" s="43"/>
      <c r="E23" s="5">
        <v>60</v>
      </c>
      <c r="F23" s="43">
        <v>30</v>
      </c>
      <c r="G23" s="18" t="s">
        <v>42</v>
      </c>
      <c r="H23" s="43">
        <v>23830.13</v>
      </c>
      <c r="I23" s="43">
        <v>26744.52</v>
      </c>
      <c r="J23" s="43">
        <f t="shared" si="0"/>
        <v>-2914.3899999999994</v>
      </c>
      <c r="K23" s="47">
        <v>250</v>
      </c>
      <c r="L23" s="47">
        <v>350</v>
      </c>
      <c r="M23" s="57"/>
    </row>
    <row r="24" spans="1:13" x14ac:dyDescent="0.2">
      <c r="A24" s="1" t="s">
        <v>84</v>
      </c>
      <c r="B24" s="5"/>
      <c r="C24" s="5"/>
      <c r="D24" s="43"/>
      <c r="E24" s="5"/>
      <c r="F24" s="43"/>
      <c r="G24" s="18" t="s">
        <v>85</v>
      </c>
      <c r="H24" s="43"/>
      <c r="I24" s="43"/>
      <c r="J24" s="43">
        <f t="shared" si="0"/>
        <v>0</v>
      </c>
      <c r="K24" s="47">
        <v>600</v>
      </c>
      <c r="L24" s="47">
        <v>600</v>
      </c>
      <c r="M24" s="57" t="s">
        <v>109</v>
      </c>
    </row>
    <row r="25" spans="1:13" x14ac:dyDescent="0.2">
      <c r="A25" s="10" t="s">
        <v>45</v>
      </c>
      <c r="B25" s="5"/>
      <c r="C25" s="5"/>
      <c r="D25" s="43"/>
      <c r="E25" s="5">
        <v>130</v>
      </c>
      <c r="F25" s="43">
        <v>60.1</v>
      </c>
      <c r="G25" s="17" t="s">
        <v>46</v>
      </c>
      <c r="H25" s="43"/>
      <c r="I25" s="43"/>
      <c r="J25" s="43">
        <f t="shared" si="0"/>
        <v>0</v>
      </c>
      <c r="K25" s="47">
        <v>600</v>
      </c>
      <c r="L25" s="47">
        <v>600</v>
      </c>
      <c r="M25" s="57" t="s">
        <v>109</v>
      </c>
    </row>
    <row r="26" spans="1:13" x14ac:dyDescent="0.2">
      <c r="A26" s="52" t="s">
        <v>86</v>
      </c>
      <c r="B26" s="5"/>
      <c r="C26" s="5"/>
      <c r="D26" s="43"/>
      <c r="E26" s="5">
        <v>20</v>
      </c>
      <c r="F26" s="43">
        <v>30</v>
      </c>
      <c r="G26" s="18" t="s">
        <v>87</v>
      </c>
      <c r="H26" s="43">
        <v>880</v>
      </c>
      <c r="I26" s="43">
        <v>1086</v>
      </c>
      <c r="J26" s="43">
        <f>H26-I26</f>
        <v>-206</v>
      </c>
      <c r="K26" s="47">
        <v>250</v>
      </c>
      <c r="L26" s="47">
        <v>300</v>
      </c>
      <c r="M26" s="58"/>
    </row>
    <row r="27" spans="1:13" x14ac:dyDescent="0.2">
      <c r="A27" s="50" t="s">
        <v>111</v>
      </c>
      <c r="B27" s="5"/>
      <c r="C27" s="5"/>
      <c r="D27" s="43"/>
      <c r="E27" s="5">
        <v>140</v>
      </c>
      <c r="F27" s="43">
        <v>6</v>
      </c>
      <c r="G27" s="18" t="s">
        <v>112</v>
      </c>
      <c r="H27" s="43">
        <v>3000</v>
      </c>
      <c r="I27" s="43">
        <v>4600</v>
      </c>
      <c r="J27" s="43">
        <f>H27-I27</f>
        <v>-1600</v>
      </c>
      <c r="K27" s="47">
        <v>0</v>
      </c>
      <c r="L27" s="47">
        <v>250</v>
      </c>
      <c r="M27" s="58" t="s">
        <v>110</v>
      </c>
    </row>
    <row r="28" spans="1:13" x14ac:dyDescent="0.2">
      <c r="A28" s="50" t="s">
        <v>47</v>
      </c>
      <c r="B28" s="5"/>
      <c r="C28" s="5"/>
      <c r="D28" s="43"/>
      <c r="E28" s="5"/>
      <c r="F28" s="43"/>
      <c r="G28" s="18" t="s">
        <v>48</v>
      </c>
      <c r="H28" s="43"/>
      <c r="I28" s="43"/>
      <c r="J28" s="43">
        <f>H28-I28</f>
        <v>0</v>
      </c>
      <c r="K28" s="47">
        <v>3155</v>
      </c>
      <c r="L28" s="47">
        <v>3200</v>
      </c>
      <c r="M28" s="58"/>
    </row>
    <row r="29" spans="1:13" x14ac:dyDescent="0.2">
      <c r="A29" s="1"/>
      <c r="B29" s="5"/>
      <c r="C29" s="5"/>
      <c r="D29" s="43"/>
      <c r="E29" s="5"/>
      <c r="F29" s="43"/>
      <c r="G29" s="18" t="s">
        <v>118</v>
      </c>
      <c r="H29" s="47">
        <v>0</v>
      </c>
      <c r="I29" s="43"/>
      <c r="J29" s="43">
        <f>H29-I29</f>
        <v>0</v>
      </c>
      <c r="K29" s="47">
        <v>400</v>
      </c>
      <c r="L29" s="47"/>
      <c r="M29" s="58"/>
    </row>
    <row r="30" spans="1:13" x14ac:dyDescent="0.2">
      <c r="A30" s="10" t="s">
        <v>106</v>
      </c>
      <c r="B30" s="5">
        <f>SUM(B4:B29)</f>
        <v>18</v>
      </c>
      <c r="C30" s="5">
        <f>SUM(C4:C29)</f>
        <v>558</v>
      </c>
      <c r="D30" s="5"/>
      <c r="E30" s="5">
        <f>SUM(E4:E29)</f>
        <v>1274</v>
      </c>
      <c r="F30" s="5"/>
      <c r="G30" s="7"/>
      <c r="H30" s="43">
        <f>SUM(H4:H29)</f>
        <v>227637.13</v>
      </c>
      <c r="I30" s="43">
        <f>SUM(I4:I29)</f>
        <v>240096.12</v>
      </c>
      <c r="J30" s="43">
        <f>H30-I30</f>
        <v>-12458.989999999991</v>
      </c>
      <c r="K30" s="48">
        <f>SUM(K4:K29)</f>
        <v>22665</v>
      </c>
      <c r="L30" s="48">
        <f>SUM(L4:L29)</f>
        <v>30010</v>
      </c>
      <c r="M30" s="59"/>
    </row>
    <row r="31" spans="1:13" x14ac:dyDescent="0.2">
      <c r="A31" s="1" t="s">
        <v>122</v>
      </c>
      <c r="B31" s="5"/>
      <c r="C31" s="5"/>
      <c r="D31" s="5"/>
      <c r="E31" s="5"/>
      <c r="F31" s="5"/>
      <c r="G31" s="7"/>
      <c r="H31" s="5"/>
      <c r="I31" s="5"/>
      <c r="J31" s="5"/>
      <c r="K31" s="5"/>
      <c r="L31" s="43">
        <v>32000</v>
      </c>
    </row>
    <row r="32" spans="1:13" x14ac:dyDescent="0.2">
      <c r="A32" s="2" t="s">
        <v>123</v>
      </c>
      <c r="B32" s="5"/>
      <c r="C32" s="5"/>
      <c r="D32" s="5"/>
      <c r="E32" s="5"/>
      <c r="F32" s="5"/>
      <c r="G32" s="7"/>
      <c r="H32" s="5"/>
      <c r="I32" s="5"/>
      <c r="J32" s="5"/>
      <c r="K32" s="5"/>
      <c r="L32" s="43">
        <f>L31-L30</f>
        <v>1990</v>
      </c>
    </row>
    <row r="33" spans="2:12" x14ac:dyDescent="0.2">
      <c r="B33" s="5"/>
      <c r="C33" s="5"/>
      <c r="D33" s="5"/>
      <c r="E33" s="5"/>
      <c r="F33" s="5"/>
      <c r="G33" s="1"/>
      <c r="H33" s="5"/>
      <c r="I33" s="5"/>
      <c r="J33" s="5"/>
      <c r="K33" s="5"/>
      <c r="L33" s="44"/>
    </row>
    <row r="34" spans="2:12" x14ac:dyDescent="0.2">
      <c r="B34" s="5"/>
      <c r="C34" s="5"/>
      <c r="D34" s="5"/>
      <c r="E34" s="5"/>
      <c r="F34" s="5"/>
      <c r="H34" s="5"/>
      <c r="I34" s="5"/>
      <c r="J34" s="5"/>
      <c r="K34" s="5"/>
      <c r="L34" s="5"/>
    </row>
    <row r="35" spans="2:12" x14ac:dyDescent="0.2">
      <c r="B35" s="5"/>
      <c r="C35" s="5"/>
      <c r="D35" s="5"/>
      <c r="E35" s="5"/>
      <c r="F35" s="5"/>
      <c r="H35" s="5"/>
      <c r="I35" s="5"/>
      <c r="J35" s="5"/>
      <c r="K35" s="5"/>
      <c r="L35" s="5"/>
    </row>
    <row r="36" spans="2:12" x14ac:dyDescent="0.2">
      <c r="B36" s="5"/>
      <c r="C36" s="5"/>
      <c r="D36" s="5"/>
      <c r="E36" s="5"/>
      <c r="F36" s="5"/>
      <c r="H36" s="5"/>
      <c r="I36" s="5"/>
      <c r="J36" s="5"/>
      <c r="K36" s="5"/>
      <c r="L36" s="5"/>
    </row>
    <row r="37" spans="2:12" x14ac:dyDescent="0.2">
      <c r="B37" s="5"/>
      <c r="C37" s="5"/>
      <c r="D37" s="5"/>
      <c r="E37" s="5"/>
      <c r="F37" s="5"/>
      <c r="H37" s="5"/>
      <c r="I37" s="5"/>
      <c r="J37" s="5"/>
      <c r="K37" s="5"/>
      <c r="L37" s="5"/>
    </row>
    <row r="38" spans="2:12" x14ac:dyDescent="0.2">
      <c r="B38" s="5"/>
      <c r="C38" s="5"/>
      <c r="D38" s="5"/>
      <c r="E38" s="5"/>
      <c r="F38" s="5"/>
      <c r="H38" s="5"/>
      <c r="I38" s="5"/>
      <c r="J38" s="5"/>
      <c r="K38" s="5"/>
      <c r="L38" s="5"/>
    </row>
  </sheetData>
  <phoneticPr fontId="0" type="noConversion"/>
  <printOptions gridLines="1" gridLinesSet="0"/>
  <pageMargins left="0.78740157480314965" right="0.39370078740157483" top="0.98425196850393704" bottom="0.78740157480314965" header="0.51181102362204722" footer="0.51181102362204722"/>
  <pageSetup paperSize="9" orientation="landscape" horizontalDpi="360" verticalDpi="360" r:id="rId1"/>
  <headerFooter alignWithMargins="0">
    <oddHeader>&amp;R&amp;A</oddHeader>
    <oddFooter>&amp;L&amp;D&amp;C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D30" sqref="D30"/>
    </sheetView>
  </sheetViews>
  <sheetFormatPr baseColWidth="10" defaultColWidth="11.5546875" defaultRowHeight="12.75" x14ac:dyDescent="0.2"/>
  <cols>
    <col min="1" max="1" width="16.33203125" style="2" customWidth="1"/>
    <col min="2" max="2" width="22" style="2" bestFit="1" customWidth="1"/>
    <col min="3" max="3" width="7.5546875" style="2" customWidth="1"/>
    <col min="4" max="5" width="7.109375" style="2" bestFit="1" customWidth="1"/>
    <col min="6" max="6" width="8.109375" style="2" customWidth="1"/>
    <col min="7" max="7" width="7.77734375" style="2" customWidth="1"/>
    <col min="8" max="8" width="7.6640625" style="2" customWidth="1"/>
    <col min="9" max="9" width="8.109375" style="2" customWidth="1"/>
    <col min="10" max="11" width="7.109375" style="2" bestFit="1" customWidth="1"/>
    <col min="12" max="16384" width="11.5546875" style="2"/>
  </cols>
  <sheetData>
    <row r="1" spans="1:11" ht="15.75" x14ac:dyDescent="0.25">
      <c r="A1" s="14" t="s">
        <v>67</v>
      </c>
    </row>
    <row r="2" spans="1:11" ht="15.75" x14ac:dyDescent="0.25">
      <c r="A2" s="14"/>
      <c r="C2" s="38" t="s">
        <v>117</v>
      </c>
      <c r="D2" s="38" t="s">
        <v>117</v>
      </c>
      <c r="E2" s="38" t="s">
        <v>117</v>
      </c>
      <c r="F2" s="38" t="s">
        <v>117</v>
      </c>
      <c r="G2" s="38" t="s">
        <v>127</v>
      </c>
      <c r="H2" s="42"/>
    </row>
    <row r="3" spans="1:11" s="4" customFormat="1" x14ac:dyDescent="0.2">
      <c r="A3" s="35"/>
      <c r="B3" s="32" t="s">
        <v>7</v>
      </c>
      <c r="C3" s="35" t="s">
        <v>68</v>
      </c>
      <c r="D3" s="32" t="s">
        <v>69</v>
      </c>
      <c r="E3" s="35" t="s">
        <v>52</v>
      </c>
      <c r="F3" s="32" t="s">
        <v>70</v>
      </c>
      <c r="G3" s="4" t="s">
        <v>70</v>
      </c>
      <c r="H3" s="4" t="s">
        <v>88</v>
      </c>
      <c r="I3" s="4" t="s">
        <v>95</v>
      </c>
      <c r="J3" s="4" t="s">
        <v>102</v>
      </c>
      <c r="K3" s="4" t="s">
        <v>131</v>
      </c>
    </row>
    <row r="4" spans="1:11" x14ac:dyDescent="0.2">
      <c r="A4" s="1" t="s">
        <v>16</v>
      </c>
      <c r="B4" s="17" t="s">
        <v>71</v>
      </c>
      <c r="C4" s="5">
        <v>200000</v>
      </c>
      <c r="D4" s="5">
        <v>250000</v>
      </c>
      <c r="E4" s="5">
        <v>275000</v>
      </c>
      <c r="F4" s="5">
        <v>275000</v>
      </c>
      <c r="G4" s="55">
        <v>1653</v>
      </c>
      <c r="H4" s="55">
        <v>1800</v>
      </c>
      <c r="I4" s="47">
        <v>1800</v>
      </c>
      <c r="J4" s="47">
        <v>2500</v>
      </c>
      <c r="K4" s="47">
        <v>2600</v>
      </c>
    </row>
    <row r="5" spans="1:11" x14ac:dyDescent="0.2">
      <c r="A5" s="15" t="s">
        <v>54</v>
      </c>
      <c r="B5" s="17"/>
      <c r="C5" s="5">
        <v>1000000</v>
      </c>
      <c r="D5" s="5">
        <v>1000000</v>
      </c>
      <c r="E5" s="5">
        <v>1000000</v>
      </c>
      <c r="F5" s="5">
        <v>1000000</v>
      </c>
      <c r="G5" s="55">
        <v>6010</v>
      </c>
      <c r="H5" s="55">
        <v>6010</v>
      </c>
      <c r="I5" s="47">
        <v>6010</v>
      </c>
      <c r="J5" s="47">
        <v>6010</v>
      </c>
      <c r="K5" s="47">
        <v>6010</v>
      </c>
    </row>
    <row r="6" spans="1:11" x14ac:dyDescent="0.2">
      <c r="A6" s="1" t="s">
        <v>18</v>
      </c>
      <c r="B6" s="19" t="s">
        <v>55</v>
      </c>
      <c r="C6" s="5">
        <v>250000</v>
      </c>
      <c r="D6" s="5">
        <v>260000</v>
      </c>
      <c r="E6" s="5">
        <v>275000</v>
      </c>
      <c r="F6" s="5">
        <v>300000</v>
      </c>
      <c r="G6" s="55">
        <v>1803</v>
      </c>
      <c r="H6" s="55">
        <v>1924</v>
      </c>
      <c r="I6" s="47">
        <v>3400</v>
      </c>
      <c r="J6" s="47">
        <v>3700</v>
      </c>
      <c r="K6" s="47">
        <v>4000</v>
      </c>
    </row>
    <row r="7" spans="1:11" x14ac:dyDescent="0.2">
      <c r="A7" s="15" t="s">
        <v>54</v>
      </c>
      <c r="B7" s="19"/>
      <c r="C7" s="5"/>
      <c r="D7" s="5"/>
      <c r="E7" s="5"/>
      <c r="F7" s="5"/>
      <c r="G7" s="55"/>
      <c r="H7" s="55"/>
      <c r="I7" s="47"/>
      <c r="J7" s="47">
        <v>4000</v>
      </c>
      <c r="K7" s="47">
        <v>4000</v>
      </c>
    </row>
    <row r="8" spans="1:11" x14ac:dyDescent="0.2">
      <c r="A8" s="1" t="s">
        <v>20</v>
      </c>
      <c r="B8" s="17" t="s">
        <v>56</v>
      </c>
      <c r="C8" s="5">
        <v>110000</v>
      </c>
      <c r="D8" s="5">
        <v>125000</v>
      </c>
      <c r="E8" s="5">
        <v>140000</v>
      </c>
      <c r="F8" s="5">
        <v>150000</v>
      </c>
      <c r="G8" s="55">
        <v>902</v>
      </c>
      <c r="H8" s="55">
        <v>932</v>
      </c>
      <c r="I8" s="47">
        <v>1600</v>
      </c>
      <c r="J8" s="47">
        <v>1900</v>
      </c>
      <c r="K8" s="47">
        <v>2200</v>
      </c>
    </row>
    <row r="9" spans="1:11" x14ac:dyDescent="0.2">
      <c r="A9" s="1"/>
      <c r="B9" s="17"/>
      <c r="C9" s="5"/>
      <c r="D9" s="5"/>
      <c r="E9" s="5"/>
      <c r="F9" s="5"/>
      <c r="G9" s="55">
        <v>662</v>
      </c>
      <c r="H9" s="55"/>
      <c r="I9" s="47"/>
      <c r="J9" s="47"/>
      <c r="K9" s="47"/>
    </row>
    <row r="10" spans="1:11" x14ac:dyDescent="0.2">
      <c r="A10" s="10" t="s">
        <v>24</v>
      </c>
      <c r="B10" s="18" t="s">
        <v>57</v>
      </c>
      <c r="C10" s="5">
        <v>135000</v>
      </c>
      <c r="D10" s="5">
        <v>135000</v>
      </c>
      <c r="E10" s="5">
        <v>50000</v>
      </c>
      <c r="F10" s="5">
        <v>50000</v>
      </c>
      <c r="G10" s="55">
        <v>301</v>
      </c>
      <c r="H10" s="55">
        <v>301</v>
      </c>
      <c r="I10" s="47">
        <v>600</v>
      </c>
      <c r="J10" s="47">
        <v>700</v>
      </c>
      <c r="K10" s="47">
        <v>1200</v>
      </c>
    </row>
    <row r="11" spans="1:11" x14ac:dyDescent="0.2">
      <c r="A11" s="10"/>
      <c r="B11" s="18" t="s">
        <v>58</v>
      </c>
      <c r="C11" s="5"/>
      <c r="D11" s="5"/>
      <c r="E11" s="5">
        <v>90000</v>
      </c>
      <c r="F11" s="5">
        <v>125000</v>
      </c>
      <c r="G11" s="55">
        <v>752</v>
      </c>
      <c r="H11" s="55">
        <v>781</v>
      </c>
      <c r="I11" s="47"/>
      <c r="J11" s="47">
        <v>800</v>
      </c>
      <c r="K11" s="47">
        <v>500</v>
      </c>
    </row>
    <row r="12" spans="1:11" x14ac:dyDescent="0.2">
      <c r="A12" s="37"/>
      <c r="B12" s="18" t="s">
        <v>27</v>
      </c>
      <c r="C12" s="5"/>
      <c r="D12" s="5">
        <v>125000</v>
      </c>
      <c r="E12" s="5">
        <v>0</v>
      </c>
      <c r="F12" s="5"/>
      <c r="G12" s="55"/>
      <c r="H12" s="55"/>
      <c r="I12" s="55"/>
      <c r="J12" s="47">
        <v>800</v>
      </c>
      <c r="K12" s="47">
        <v>900</v>
      </c>
    </row>
    <row r="13" spans="1:11" x14ac:dyDescent="0.2">
      <c r="A13" s="1" t="s">
        <v>30</v>
      </c>
      <c r="B13" s="17" t="s">
        <v>19</v>
      </c>
      <c r="C13" s="5">
        <v>400000</v>
      </c>
      <c r="D13" s="5">
        <v>425000</v>
      </c>
      <c r="E13" s="5">
        <v>425000</v>
      </c>
      <c r="F13" s="5">
        <v>425000</v>
      </c>
      <c r="G13" s="56">
        <v>2615</v>
      </c>
      <c r="H13" s="56">
        <v>2625</v>
      </c>
      <c r="I13" s="56">
        <v>3600</v>
      </c>
      <c r="J13" s="47">
        <v>3900</v>
      </c>
      <c r="K13" s="47">
        <v>4500</v>
      </c>
    </row>
    <row r="14" spans="1:11" x14ac:dyDescent="0.2">
      <c r="A14" s="1" t="s">
        <v>28</v>
      </c>
      <c r="B14" s="17" t="s">
        <v>29</v>
      </c>
      <c r="C14" s="5">
        <v>105000</v>
      </c>
      <c r="D14" s="5">
        <v>110000</v>
      </c>
      <c r="E14" s="5">
        <v>60000</v>
      </c>
      <c r="F14" s="5">
        <v>100000</v>
      </c>
      <c r="G14" s="55">
        <v>601</v>
      </c>
      <c r="H14" s="55">
        <v>361</v>
      </c>
      <c r="I14" s="55"/>
      <c r="J14" s="47"/>
      <c r="K14" s="47"/>
    </row>
    <row r="15" spans="1:11" x14ac:dyDescent="0.2">
      <c r="A15" s="10" t="s">
        <v>31</v>
      </c>
      <c r="B15" s="18" t="s">
        <v>32</v>
      </c>
      <c r="C15" s="5">
        <v>50000</v>
      </c>
      <c r="D15" s="5">
        <v>50000</v>
      </c>
      <c r="E15" s="5">
        <v>0</v>
      </c>
      <c r="F15" s="5"/>
      <c r="G15" s="56"/>
      <c r="H15" s="56"/>
      <c r="I15" s="56"/>
      <c r="J15" s="56"/>
      <c r="K15" s="56"/>
    </row>
    <row r="16" spans="1:11" s="23" customFormat="1" x14ac:dyDescent="0.2">
      <c r="A16" s="24" t="s">
        <v>33</v>
      </c>
      <c r="B16" s="28" t="s">
        <v>124</v>
      </c>
      <c r="C16" s="22">
        <v>0</v>
      </c>
      <c r="D16" s="22">
        <v>30000</v>
      </c>
      <c r="E16" s="22">
        <v>30000</v>
      </c>
      <c r="F16" s="22">
        <v>30000</v>
      </c>
      <c r="G16" s="55">
        <v>181</v>
      </c>
      <c r="H16" s="55">
        <v>192</v>
      </c>
      <c r="I16" s="55"/>
      <c r="J16" s="55"/>
      <c r="K16" s="55"/>
    </row>
    <row r="17" spans="1:11" x14ac:dyDescent="0.2">
      <c r="A17" s="1" t="s">
        <v>62</v>
      </c>
      <c r="B17" s="28" t="s">
        <v>124</v>
      </c>
      <c r="C17" s="5">
        <v>0</v>
      </c>
      <c r="D17" s="5">
        <v>0</v>
      </c>
      <c r="E17" s="5">
        <v>20000</v>
      </c>
      <c r="F17" s="5">
        <v>20000</v>
      </c>
      <c r="G17" s="55">
        <v>121</v>
      </c>
      <c r="H17" s="55">
        <v>132</v>
      </c>
      <c r="I17" s="55"/>
      <c r="J17" s="55"/>
      <c r="K17" s="55"/>
    </row>
    <row r="18" spans="1:11" s="23" customFormat="1" x14ac:dyDescent="0.2">
      <c r="A18" s="21" t="s">
        <v>63</v>
      </c>
      <c r="B18" s="20" t="s">
        <v>64</v>
      </c>
      <c r="C18" s="22">
        <v>0</v>
      </c>
      <c r="D18" s="22">
        <v>0</v>
      </c>
      <c r="E18" s="22">
        <v>10000</v>
      </c>
      <c r="F18" s="22"/>
      <c r="G18" s="55">
        <v>60</v>
      </c>
      <c r="H18" s="55"/>
      <c r="I18" s="55"/>
      <c r="J18" s="55"/>
      <c r="K18" s="55"/>
    </row>
    <row r="19" spans="1:11" x14ac:dyDescent="0.2">
      <c r="A19" s="1" t="s">
        <v>35</v>
      </c>
      <c r="B19" s="25" t="s">
        <v>65</v>
      </c>
      <c r="C19" s="5">
        <v>0</v>
      </c>
      <c r="D19" s="5">
        <v>0</v>
      </c>
      <c r="E19" s="5"/>
      <c r="F19" s="5"/>
      <c r="G19" s="55"/>
      <c r="H19" s="55"/>
      <c r="I19" s="55"/>
      <c r="J19" s="55"/>
      <c r="K19" s="55"/>
    </row>
    <row r="20" spans="1:11" x14ac:dyDescent="0.2">
      <c r="A20" s="10" t="s">
        <v>37</v>
      </c>
      <c r="B20" s="18" t="s">
        <v>38</v>
      </c>
      <c r="C20" s="5">
        <v>50000</v>
      </c>
      <c r="D20" s="5">
        <v>0</v>
      </c>
      <c r="E20" s="5"/>
      <c r="F20" s="5">
        <v>100000</v>
      </c>
      <c r="G20" s="55">
        <v>601</v>
      </c>
      <c r="H20" s="55">
        <v>360</v>
      </c>
      <c r="I20" s="55"/>
      <c r="J20" s="55"/>
      <c r="K20" s="55"/>
    </row>
    <row r="21" spans="1:11" x14ac:dyDescent="0.2">
      <c r="A21" s="1" t="s">
        <v>39</v>
      </c>
      <c r="B21" s="18" t="s">
        <v>40</v>
      </c>
      <c r="C21" s="5">
        <v>45000</v>
      </c>
      <c r="D21" s="5">
        <v>0</v>
      </c>
      <c r="E21" s="5">
        <v>50000</v>
      </c>
      <c r="F21" s="5">
        <v>50000</v>
      </c>
      <c r="G21" s="55">
        <v>300</v>
      </c>
      <c r="H21" s="55">
        <v>331</v>
      </c>
      <c r="I21" s="47">
        <v>400</v>
      </c>
      <c r="J21" s="47">
        <v>400</v>
      </c>
      <c r="K21" s="47">
        <v>500</v>
      </c>
    </row>
    <row r="22" spans="1:11" x14ac:dyDescent="0.2">
      <c r="A22" s="1" t="s">
        <v>41</v>
      </c>
      <c r="B22" s="18" t="s">
        <v>42</v>
      </c>
      <c r="C22" s="5">
        <v>20000</v>
      </c>
      <c r="D22" s="5">
        <v>20000</v>
      </c>
      <c r="E22" s="5">
        <v>30000</v>
      </c>
      <c r="F22" s="5">
        <v>30000</v>
      </c>
      <c r="G22" s="55">
        <v>181</v>
      </c>
      <c r="H22" s="55">
        <v>180</v>
      </c>
      <c r="I22" s="47">
        <v>250</v>
      </c>
      <c r="J22" s="47">
        <v>350</v>
      </c>
      <c r="K22" s="47">
        <v>350</v>
      </c>
    </row>
    <row r="23" spans="1:11" x14ac:dyDescent="0.2">
      <c r="A23" s="1" t="s">
        <v>43</v>
      </c>
      <c r="B23" s="18" t="s">
        <v>44</v>
      </c>
      <c r="C23" s="5">
        <v>45000</v>
      </c>
      <c r="D23" s="5">
        <v>45000</v>
      </c>
      <c r="E23" s="5">
        <v>50000</v>
      </c>
      <c r="F23" s="5">
        <v>75000</v>
      </c>
      <c r="G23" s="55">
        <v>451</v>
      </c>
      <c r="H23" s="55">
        <v>481</v>
      </c>
      <c r="I23" s="47">
        <v>600</v>
      </c>
      <c r="J23" s="47">
        <v>600</v>
      </c>
      <c r="K23" s="47">
        <v>700</v>
      </c>
    </row>
    <row r="24" spans="1:11" x14ac:dyDescent="0.2">
      <c r="A24" s="10" t="s">
        <v>45</v>
      </c>
      <c r="B24" s="17" t="s">
        <v>46</v>
      </c>
      <c r="C24" s="5">
        <v>70000</v>
      </c>
      <c r="D24" s="5">
        <v>0</v>
      </c>
      <c r="E24" s="5">
        <v>75000</v>
      </c>
      <c r="F24" s="5">
        <v>75000</v>
      </c>
      <c r="G24" s="55">
        <v>451</v>
      </c>
      <c r="H24" s="55">
        <v>481</v>
      </c>
      <c r="I24" s="47">
        <v>600</v>
      </c>
      <c r="J24" s="47">
        <v>600</v>
      </c>
      <c r="K24" s="47">
        <v>700</v>
      </c>
    </row>
    <row r="25" spans="1:11" x14ac:dyDescent="0.2">
      <c r="A25" s="45" t="s">
        <v>89</v>
      </c>
      <c r="B25" s="18" t="s">
        <v>87</v>
      </c>
      <c r="C25" s="5"/>
      <c r="D25" s="5"/>
      <c r="E25" s="5"/>
      <c r="F25" s="5"/>
      <c r="G25" s="55"/>
      <c r="H25" s="55">
        <v>150</v>
      </c>
      <c r="I25" s="47">
        <v>250</v>
      </c>
      <c r="J25" s="47">
        <v>300</v>
      </c>
      <c r="K25" s="47">
        <v>300</v>
      </c>
    </row>
    <row r="26" spans="1:11" x14ac:dyDescent="0.2">
      <c r="A26" s="45" t="s">
        <v>111</v>
      </c>
      <c r="B26" s="18" t="s">
        <v>112</v>
      </c>
      <c r="C26" s="5"/>
      <c r="D26" s="5"/>
      <c r="E26" s="5"/>
      <c r="F26" s="5"/>
      <c r="G26" s="55"/>
      <c r="H26" s="55"/>
      <c r="I26" s="47"/>
      <c r="J26" s="47">
        <v>250</v>
      </c>
      <c r="K26" s="47">
        <v>300</v>
      </c>
    </row>
    <row r="27" spans="1:11" x14ac:dyDescent="0.2">
      <c r="A27" s="45" t="s">
        <v>128</v>
      </c>
      <c r="B27" s="18" t="s">
        <v>130</v>
      </c>
      <c r="C27" s="5"/>
      <c r="D27" s="5"/>
      <c r="E27" s="5"/>
      <c r="F27" s="5"/>
      <c r="G27" s="55"/>
      <c r="H27" s="55"/>
      <c r="I27" s="47"/>
      <c r="J27" s="47">
        <v>0</v>
      </c>
      <c r="K27" s="47">
        <v>900</v>
      </c>
    </row>
    <row r="28" spans="1:11" x14ac:dyDescent="0.2">
      <c r="A28" s="1" t="s">
        <v>47</v>
      </c>
      <c r="B28" s="18" t="s">
        <v>48</v>
      </c>
      <c r="C28" s="5">
        <v>400000</v>
      </c>
      <c r="D28" s="5">
        <v>400000</v>
      </c>
      <c r="E28" s="5">
        <v>425000</v>
      </c>
      <c r="F28" s="5">
        <v>450000</v>
      </c>
      <c r="G28" s="55">
        <v>2705</v>
      </c>
      <c r="H28" s="55">
        <v>2855</v>
      </c>
      <c r="I28" s="47">
        <v>3155</v>
      </c>
      <c r="J28" s="47">
        <v>3200</v>
      </c>
      <c r="K28" s="47">
        <v>3500</v>
      </c>
    </row>
    <row r="29" spans="1:11" x14ac:dyDescent="0.2">
      <c r="A29" s="1" t="s">
        <v>97</v>
      </c>
      <c r="B29" s="18" t="s">
        <v>116</v>
      </c>
      <c r="C29" s="5">
        <v>0</v>
      </c>
      <c r="D29" s="5">
        <v>0</v>
      </c>
      <c r="E29" s="5"/>
      <c r="F29" s="5">
        <v>0</v>
      </c>
      <c r="G29" s="55">
        <v>0</v>
      </c>
      <c r="H29" s="55">
        <v>325</v>
      </c>
      <c r="I29" s="47">
        <v>400</v>
      </c>
      <c r="J29" s="47"/>
      <c r="K29" s="47"/>
    </row>
    <row r="30" spans="1:11" x14ac:dyDescent="0.2">
      <c r="A30" s="10" t="s">
        <v>72</v>
      </c>
      <c r="B30" s="7"/>
      <c r="C30" s="11">
        <f t="shared" ref="C30:K30" si="0">SUM(C4:C29)</f>
        <v>2880000</v>
      </c>
      <c r="D30" s="11">
        <f t="shared" si="0"/>
        <v>2975000</v>
      </c>
      <c r="E30" s="11">
        <f t="shared" si="0"/>
        <v>3005000</v>
      </c>
      <c r="F30" s="11">
        <f t="shared" si="0"/>
        <v>3255000</v>
      </c>
      <c r="G30" s="49">
        <f t="shared" si="0"/>
        <v>20350</v>
      </c>
      <c r="H30" s="49">
        <f t="shared" si="0"/>
        <v>20221</v>
      </c>
      <c r="I30" s="49">
        <f t="shared" si="0"/>
        <v>22665</v>
      </c>
      <c r="J30" s="49">
        <f t="shared" si="0"/>
        <v>30010</v>
      </c>
      <c r="K30" s="49">
        <f t="shared" si="0"/>
        <v>33160</v>
      </c>
    </row>
    <row r="31" spans="1:11" x14ac:dyDescent="0.2">
      <c r="B31" s="7"/>
      <c r="C31" s="5"/>
      <c r="D31" s="5"/>
      <c r="E31" s="5"/>
      <c r="G31" s="43"/>
    </row>
    <row r="32" spans="1:11" x14ac:dyDescent="0.2">
      <c r="B32" s="7"/>
      <c r="C32" s="5"/>
      <c r="D32" s="5"/>
      <c r="E32" s="5"/>
      <c r="G32" s="43"/>
    </row>
    <row r="33" spans="3:5" x14ac:dyDescent="0.2">
      <c r="C33" s="5"/>
      <c r="D33" s="5"/>
      <c r="E33" s="5"/>
    </row>
    <row r="34" spans="3:5" x14ac:dyDescent="0.2">
      <c r="C34" s="5"/>
      <c r="D34" s="5"/>
      <c r="E34" s="5"/>
    </row>
    <row r="35" spans="3:5" x14ac:dyDescent="0.2">
      <c r="C35" s="5"/>
      <c r="D35" s="5"/>
      <c r="E35" s="5"/>
    </row>
    <row r="36" spans="3:5" x14ac:dyDescent="0.2">
      <c r="C36" s="5"/>
      <c r="D36" s="5"/>
      <c r="E36" s="5"/>
    </row>
    <row r="37" spans="3:5" x14ac:dyDescent="0.2">
      <c r="C37" s="5"/>
      <c r="D37" s="5"/>
      <c r="E37" s="5"/>
    </row>
    <row r="38" spans="3:5" x14ac:dyDescent="0.2">
      <c r="C38" s="5"/>
      <c r="D38" s="5"/>
      <c r="E38" s="5"/>
    </row>
  </sheetData>
  <phoneticPr fontId="0" type="noConversion"/>
  <printOptions gridLines="1" gridLinesSet="0"/>
  <pageMargins left="0.98425196850393704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>
    <oddHeader>&amp;R&amp;A</oddHeader>
    <oddFooter xml:space="preserve">&amp;L&amp;"Arial,Cursiva"&amp;10&amp;D&amp;"Arial,Negrita Cursiva"NOTA: les dades dels clubs que estan en blanc, no han presentat la documentació.- Totes les sol.licituds de subvenció estan a les oficines del Patronat per poder consultar-les.&amp;C&amp;10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PME.subv.2000</vt:lpstr>
      <vt:lpstr>PMEsub2001</vt:lpstr>
      <vt:lpstr>PMEsub2002</vt:lpstr>
      <vt:lpstr>PMEsub2003</vt:lpstr>
      <vt:lpstr>SUBVENCIONS2003</vt:lpstr>
      <vt:lpstr>PMEsub2004</vt:lpstr>
      <vt:lpstr>SUBVENCIONS2004</vt:lpstr>
      <vt:lpstr>PMEsub2005</vt:lpstr>
      <vt:lpstr>SUBVENCIOresum</vt:lpstr>
      <vt:lpstr>PMEsub2006</vt:lpstr>
      <vt:lpstr>PMEsub2007</vt:lpstr>
      <vt:lpstr>PMEsub2008</vt:lpstr>
      <vt:lpstr>PMEsub2009</vt:lpstr>
      <vt:lpstr>2009</vt:lpstr>
      <vt:lpstr>PMEsub2010</vt:lpstr>
      <vt:lpstr>resum 2010</vt:lpstr>
      <vt:lpstr>PMEsub2011</vt:lpstr>
      <vt:lpstr>RESUM 2011</vt:lpstr>
      <vt:lpstr>PMEsub2012</vt:lpstr>
      <vt:lpstr>PMEsub2012-NO</vt:lpstr>
      <vt:lpstr>2013</vt:lpstr>
      <vt:lpstr>AJUTS 2020</vt:lpstr>
      <vt:lpstr>CRITERIS</vt:lpstr>
      <vt:lpstr>PMEsub2010!Títulos_a_imprimir</vt:lpstr>
      <vt:lpstr>PMEsub2012!Títulos_a_imprimir</vt:lpstr>
      <vt:lpstr>'PMEsub2012-NO'!Títulos_a_imprimir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subvencions clubs</dc:title>
  <dc:subject>resum</dc:subject>
  <dc:creator>Patronat d' Esports</dc:creator>
  <cp:lastModifiedBy>Carme Badia</cp:lastModifiedBy>
  <cp:lastPrinted>2020-12-21T12:57:15Z</cp:lastPrinted>
  <dcterms:created xsi:type="dcterms:W3CDTF">2004-02-11T18:00:52Z</dcterms:created>
  <dcterms:modified xsi:type="dcterms:W3CDTF">2021-04-08T06:17:06Z</dcterms:modified>
</cp:coreProperties>
</file>