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acho.soto\Downloads\"/>
    </mc:Choice>
  </mc:AlternateContent>
  <bookViews>
    <workbookView xWindow="0" yWindow="0" windowWidth="23040" windowHeight="9372" firstSheet="2" activeTab="7"/>
  </bookViews>
  <sheets>
    <sheet name="RESUM PROPOSTA 2022" sheetId="20" r:id="rId1"/>
    <sheet name="RESUM " sheetId="16" r:id="rId2"/>
    <sheet name="INGRESOS  ECONOMIC" sheetId="19" r:id="rId3"/>
    <sheet name="INGRESOS " sheetId="15" r:id="rId4"/>
    <sheet name="PDES ORGANIC" sheetId="2" r:id="rId5"/>
    <sheet name="PDES ECONOMIC" sheetId="12" r:id="rId6"/>
    <sheet name="INVERSIONS" sheetId="4" r:id="rId7"/>
    <sheet name="SUB NOMINATIVES" sheetId="5" r:id="rId8"/>
  </sheets>
  <externalReferences>
    <externalReference r:id="rId9"/>
  </externalReferences>
  <definedNames>
    <definedName name="_xlnm._FilterDatabase" localSheetId="3" hidden="1">'INGRESOS '!$A$50:$D$50</definedName>
    <definedName name="_xlnm._FilterDatabase" localSheetId="2" hidden="1">'INGRESOS  ECONOMIC'!$A$50:$D$50</definedName>
    <definedName name="_xlnm._FilterDatabase" localSheetId="5" hidden="1">'PDES ECONOMIC'!$B$5:$O$584</definedName>
    <definedName name="_xlnm._FilterDatabase" localSheetId="4" hidden="1">'PDES ORGANIC'!$B$452:$G$595</definedName>
    <definedName name="_xlnm._FilterDatabase" localSheetId="7" hidden="1">'SUB NOMINATIVES'!$A$4:$F$70</definedName>
    <definedName name="_xlnm.Print_Area" localSheetId="6">INVERSIONS!$A$1:$N$28</definedName>
    <definedName name="_xlnm.Print_Area" localSheetId="1">'RESUM '!$A$1:$G$40</definedName>
    <definedName name="_xlnm.Print_Area" localSheetId="0">'RESUM PROPOSTA 2022'!$A$1:$C$43</definedName>
    <definedName name="_xlnm.Print_Titles" localSheetId="4">'PDES ORGANIC'!$4:$4</definedName>
    <definedName name="_xlnm.Print_Titles" localSheetId="7">'SUB NOMINATIVES'!$3:$4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4" i="12" l="1"/>
  <c r="F360" i="12"/>
  <c r="C39" i="20" l="1"/>
  <c r="C36" i="20"/>
  <c r="C29" i="20"/>
  <c r="C43" i="20" s="1"/>
  <c r="C17" i="20"/>
  <c r="C14" i="20"/>
  <c r="C7" i="20"/>
  <c r="C21" i="20" s="1"/>
  <c r="D103" i="19" l="1"/>
  <c r="D96" i="19"/>
  <c r="D88" i="19"/>
  <c r="D49" i="19"/>
  <c r="D14" i="19"/>
  <c r="D6" i="19"/>
  <c r="D105" i="19" l="1"/>
  <c r="F579" i="12"/>
  <c r="F465" i="12"/>
  <c r="F459" i="12"/>
  <c r="F212" i="12"/>
  <c r="F203" i="12"/>
  <c r="F183" i="12"/>
  <c r="F161" i="12"/>
  <c r="F151" i="12"/>
  <c r="F111" i="12"/>
  <c r="F19" i="12"/>
  <c r="F33" i="12"/>
  <c r="F10" i="12"/>
  <c r="F211" i="12"/>
  <c r="F202" i="12"/>
  <c r="F182" i="12"/>
  <c r="F160" i="12"/>
  <c r="F150" i="12"/>
  <c r="F138" i="12"/>
  <c r="F125" i="12"/>
  <c r="F110" i="12"/>
  <c r="F76" i="12"/>
  <c r="F43" i="12"/>
  <c r="F18" i="12"/>
  <c r="F32" i="12"/>
  <c r="F9" i="12"/>
  <c r="F210" i="12"/>
  <c r="F201" i="12"/>
  <c r="F181" i="12"/>
  <c r="F159" i="12"/>
  <c r="F149" i="12"/>
  <c r="F137" i="12"/>
  <c r="F124" i="12"/>
  <c r="F109" i="12"/>
  <c r="F75" i="12"/>
  <c r="F42" i="12"/>
  <c r="F17" i="12"/>
  <c r="F31" i="12"/>
  <c r="F8" i="12"/>
  <c r="F209" i="12"/>
  <c r="F200" i="12"/>
  <c r="F180" i="12"/>
  <c r="F158" i="12"/>
  <c r="F148" i="12"/>
  <c r="F136" i="12"/>
  <c r="F108" i="12"/>
  <c r="F16" i="12"/>
  <c r="F30" i="12"/>
  <c r="F7" i="12"/>
  <c r="F15" i="12"/>
  <c r="F6" i="12"/>
  <c r="F208" i="12"/>
  <c r="F199" i="12"/>
  <c r="F179" i="12"/>
  <c r="F157" i="12"/>
  <c r="F147" i="12"/>
  <c r="F29" i="12"/>
  <c r="F5" i="12"/>
  <c r="F214" i="12" l="1"/>
  <c r="F33" i="2" l="1"/>
  <c r="F57" i="2"/>
  <c r="F175" i="2"/>
  <c r="F185" i="2"/>
  <c r="F207" i="2"/>
  <c r="F227" i="2"/>
  <c r="F236" i="2"/>
  <c r="F34" i="2"/>
  <c r="F43" i="2"/>
  <c r="F35" i="2"/>
  <c r="F58" i="2"/>
  <c r="F44" i="2"/>
  <c r="F136" i="2"/>
  <c r="F164" i="2"/>
  <c r="F176" i="2"/>
  <c r="F186" i="2"/>
  <c r="F208" i="2"/>
  <c r="F228" i="2"/>
  <c r="F237" i="2"/>
  <c r="F36" i="2"/>
  <c r="F59" i="2"/>
  <c r="F45" i="2"/>
  <c r="F70" i="2"/>
  <c r="F103" i="2"/>
  <c r="F137" i="2"/>
  <c r="F152" i="2"/>
  <c r="F165" i="2"/>
  <c r="F177" i="2"/>
  <c r="F187" i="2"/>
  <c r="F209" i="2"/>
  <c r="F229" i="2"/>
  <c r="F238" i="2"/>
  <c r="F37" i="2"/>
  <c r="F60" i="2"/>
  <c r="F46" i="2"/>
  <c r="F71" i="2"/>
  <c r="F104" i="2"/>
  <c r="F138" i="2"/>
  <c r="F153" i="2"/>
  <c r="F166" i="2"/>
  <c r="F178" i="2"/>
  <c r="F188" i="2"/>
  <c r="F210" i="2"/>
  <c r="F230" i="2"/>
  <c r="F239" i="2"/>
  <c r="F38" i="2"/>
  <c r="F61" i="2"/>
  <c r="F47" i="2"/>
  <c r="F139" i="2"/>
  <c r="F179" i="2"/>
  <c r="F189" i="2"/>
  <c r="F211" i="2"/>
  <c r="F231" i="2"/>
  <c r="F240" i="2"/>
  <c r="F505" i="2" l="1"/>
  <c r="F70" i="5" l="1"/>
  <c r="D49" i="15" l="1"/>
  <c r="D36" i="16" l="1"/>
  <c r="D33" i="16"/>
  <c r="D26" i="16"/>
  <c r="D17" i="16"/>
  <c r="D14" i="16"/>
  <c r="D7" i="16"/>
  <c r="D103" i="15" l="1"/>
  <c r="D96" i="15"/>
  <c r="D88" i="15"/>
  <c r="D14" i="15"/>
  <c r="D6" i="15"/>
  <c r="F608" i="2"/>
  <c r="F595" i="2"/>
  <c r="F630" i="2" s="1"/>
  <c r="F571" i="2"/>
  <c r="F629" i="2" s="1"/>
  <c r="F561" i="2"/>
  <c r="F628" i="2" s="1"/>
  <c r="F558" i="2"/>
  <c r="F627" i="2" s="1"/>
  <c r="F554" i="2"/>
  <c r="F626" i="2" s="1"/>
  <c r="F538" i="2"/>
  <c r="F625" i="2" s="1"/>
  <c r="F624" i="2"/>
  <c r="F450" i="2"/>
  <c r="F623" i="2" s="1"/>
  <c r="F436" i="2"/>
  <c r="F622" i="2" s="1"/>
  <c r="F431" i="2"/>
  <c r="F621" i="2" s="1"/>
  <c r="F413" i="2"/>
  <c r="F620" i="2" s="1"/>
  <c r="F410" i="2"/>
  <c r="F619" i="2" s="1"/>
  <c r="F389" i="2"/>
  <c r="F618" i="2" s="1"/>
  <c r="F386" i="2"/>
  <c r="F384" i="2"/>
  <c r="F616" i="2" s="1"/>
  <c r="F380" i="2"/>
  <c r="F615" i="2" s="1"/>
  <c r="F338" i="2"/>
  <c r="F614" i="2" s="1"/>
  <c r="F312" i="2"/>
  <c r="F613" i="2" s="1"/>
  <c r="F302" i="2"/>
  <c r="F612" i="2" s="1"/>
  <c r="F277" i="2"/>
  <c r="F611" i="2" s="1"/>
  <c r="F264" i="2"/>
  <c r="F610" i="2" s="1"/>
  <c r="F259" i="2"/>
  <c r="F609" i="2" s="1"/>
  <c r="F32" i="2"/>
  <c r="F607" i="2" s="1"/>
  <c r="F29" i="2"/>
  <c r="F606" i="2" s="1"/>
  <c r="F26" i="2"/>
  <c r="F605" i="2" s="1"/>
  <c r="F20" i="2"/>
  <c r="F604" i="2" s="1"/>
  <c r="D105" i="15" l="1"/>
  <c r="F632" i="2"/>
  <c r="F597" i="2"/>
  <c r="F634" i="2" s="1"/>
  <c r="K28" i="4" l="1"/>
  <c r="G38" i="16" l="1"/>
  <c r="F38" i="16"/>
  <c r="G37" i="16"/>
  <c r="F37" i="16"/>
  <c r="E36" i="16"/>
  <c r="C36" i="16"/>
  <c r="G35" i="16"/>
  <c r="G34" i="16"/>
  <c r="F34" i="16"/>
  <c r="E33" i="16"/>
  <c r="C33" i="16"/>
  <c r="G31" i="16"/>
  <c r="F31" i="16"/>
  <c r="G30" i="16"/>
  <c r="F30" i="16"/>
  <c r="G29" i="16"/>
  <c r="F29" i="16"/>
  <c r="G28" i="16"/>
  <c r="F28" i="16"/>
  <c r="G27" i="16"/>
  <c r="F27" i="16"/>
  <c r="E26" i="16"/>
  <c r="C26" i="16"/>
  <c r="G19" i="16"/>
  <c r="F19" i="16"/>
  <c r="E19" i="16"/>
  <c r="E18" i="16"/>
  <c r="G18" i="16" s="1"/>
  <c r="C17" i="16"/>
  <c r="G16" i="16"/>
  <c r="E16" i="16"/>
  <c r="F16" i="16"/>
  <c r="E15" i="16"/>
  <c r="G15" i="16"/>
  <c r="G12" i="16"/>
  <c r="E12" i="16"/>
  <c r="F12" i="16"/>
  <c r="G11" i="16"/>
  <c r="F11" i="16"/>
  <c r="E11" i="16"/>
  <c r="G10" i="16"/>
  <c r="G9" i="16"/>
  <c r="F9" i="16"/>
  <c r="E9" i="16"/>
  <c r="E8" i="16"/>
  <c r="F8" i="16"/>
  <c r="E7" i="16" l="1"/>
  <c r="D40" i="16"/>
  <c r="F33" i="16"/>
  <c r="G36" i="16"/>
  <c r="E14" i="16"/>
  <c r="E40" i="16"/>
  <c r="G33" i="16"/>
  <c r="D21" i="16"/>
  <c r="G26" i="16"/>
  <c r="C40" i="16"/>
  <c r="G17" i="16"/>
  <c r="F17" i="16"/>
  <c r="C14" i="16"/>
  <c r="F18" i="16"/>
  <c r="G8" i="16"/>
  <c r="G7" i="16" s="1"/>
  <c r="F10" i="16"/>
  <c r="E17" i="16"/>
  <c r="F36" i="16"/>
  <c r="F26" i="16"/>
  <c r="C7" i="16"/>
  <c r="E21" i="16" l="1"/>
  <c r="G14" i="16"/>
  <c r="F14" i="16"/>
  <c r="F7" i="16"/>
  <c r="C21" i="16"/>
  <c r="F40" i="16"/>
  <c r="G40" i="16"/>
  <c r="G21" i="16" l="1"/>
  <c r="F21" i="16"/>
  <c r="N28" i="4"/>
  <c r="F584" i="12" l="1"/>
  <c r="F581" i="12"/>
  <c r="F599" i="12" s="1"/>
  <c r="F598" i="12"/>
  <c r="F555" i="12"/>
  <c r="F597" i="12" s="1"/>
  <c r="F553" i="12"/>
  <c r="F596" i="12" s="1"/>
  <c r="F595" i="12"/>
  <c r="F594" i="12"/>
  <c r="F600" i="12" l="1"/>
  <c r="F586" i="12"/>
  <c r="F593" i="12"/>
  <c r="F599" i="2" l="1"/>
  <c r="F588" i="12"/>
  <c r="F602" i="12"/>
  <c r="H28" i="4" l="1"/>
  <c r="J28" i="4"/>
  <c r="L28" i="4"/>
  <c r="G28" i="4"/>
  <c r="D630" i="2" l="1"/>
  <c r="I28" i="4" l="1"/>
  <c r="E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</calcChain>
</file>

<file path=xl/sharedStrings.xml><?xml version="1.0" encoding="utf-8"?>
<sst xmlns="http://schemas.openxmlformats.org/spreadsheetml/2006/main" count="1874" uniqueCount="924">
  <si>
    <t>Org.</t>
  </si>
  <si>
    <t>Eco.</t>
  </si>
  <si>
    <t>Descripció</t>
  </si>
  <si>
    <t>CAP I</t>
  </si>
  <si>
    <t>IMPOSTOS DIRECTES</t>
  </si>
  <si>
    <t>611</t>
  </si>
  <si>
    <t>11200</t>
  </si>
  <si>
    <t>11300</t>
  </si>
  <si>
    <t>IMPOSTOS INDIRECTES</t>
  </si>
  <si>
    <t>11500</t>
  </si>
  <si>
    <t>IMPOST SOBRE VEHICLES DE TRACCIÓ MECÀNICA.</t>
  </si>
  <si>
    <t>TAXES, PREUS PÚBLICS I ALTRES INGRESSOS</t>
  </si>
  <si>
    <t>11600</t>
  </si>
  <si>
    <t>TRANSFERÈNCIES CORRENTS</t>
  </si>
  <si>
    <t>13000</t>
  </si>
  <si>
    <t>IMPOST SOBRE ACTIVITATS ECONÒMIQUES.</t>
  </si>
  <si>
    <t>INGRESSOS PATRIMONIALS</t>
  </si>
  <si>
    <t>CAP II</t>
  </si>
  <si>
    <t>432</t>
  </si>
  <si>
    <t>29000</t>
  </si>
  <si>
    <t>IMPOST SOBRE CONSTRUCCIONS, INSTAL·LACIONS I OBRES.</t>
  </si>
  <si>
    <t>CAP III</t>
  </si>
  <si>
    <t>ALIENACIÓ D'INVERSIONS REALS</t>
  </si>
  <si>
    <t>413</t>
  </si>
  <si>
    <t>30200</t>
  </si>
  <si>
    <t>TAXA SERVEI RECOLLIDA ESCOMBRARIES</t>
  </si>
  <si>
    <t>TRANSFERÈNCIES DE CAPITAL</t>
  </si>
  <si>
    <t>30201</t>
  </si>
  <si>
    <t>TAXA SERVEI RECOLLIDA ESCOMBRARIES COMERCIALS</t>
  </si>
  <si>
    <t>30400</t>
  </si>
  <si>
    <t>CANON CONCESSIÓ SERVEI AIGUA POTABLE</t>
  </si>
  <si>
    <t>ACTIUS FINANCERS</t>
  </si>
  <si>
    <t>443</t>
  </si>
  <si>
    <t>31901</t>
  </si>
  <si>
    <t>SERVEIS CEMENTIRI</t>
  </si>
  <si>
    <t>PASSIUS FINANCERS</t>
  </si>
  <si>
    <t>32100</t>
  </si>
  <si>
    <t>LLICÈNCIES URBANÍSTIQUES</t>
  </si>
  <si>
    <t>446</t>
  </si>
  <si>
    <t>121</t>
  </si>
  <si>
    <t>32500</t>
  </si>
  <si>
    <t>TAXA PER EXPEDICIÓ DE DOCUMENTS</t>
  </si>
  <si>
    <t>123</t>
  </si>
  <si>
    <t>TAXA CERIMÒNIES CIVILS</t>
  </si>
  <si>
    <t>221</t>
  </si>
  <si>
    <t>32600</t>
  </si>
  <si>
    <t>TAXA PER RETIRADA DE VEHICLES</t>
  </si>
  <si>
    <t>32901</t>
  </si>
  <si>
    <t>LLICÈNCIA D'OBERTURA D'ESTABLIMENTS</t>
  </si>
  <si>
    <t>127</t>
  </si>
  <si>
    <t>32905</t>
  </si>
  <si>
    <t>TAXA DRETS EXAMEN</t>
  </si>
  <si>
    <t>33100</t>
  </si>
  <si>
    <t>TAXA PER ENTRADA DE VEHICLES.</t>
  </si>
  <si>
    <t>33500</t>
  </si>
  <si>
    <t>33700</t>
  </si>
  <si>
    <t>TAXES PER APROFITAMENT DEL VOL</t>
  </si>
  <si>
    <t>621</t>
  </si>
  <si>
    <t>423</t>
  </si>
  <si>
    <t>34200</t>
  </si>
  <si>
    <t>ESCOLA D'ADULTS</t>
  </si>
  <si>
    <t>451</t>
  </si>
  <si>
    <t>454</t>
  </si>
  <si>
    <t>CASAL DE JOVES. ALTRES CURSOS</t>
  </si>
  <si>
    <t>421</t>
  </si>
  <si>
    <t>34201</t>
  </si>
  <si>
    <t>PP DESENVOLUPAMENT EMPRESES. CURSOS FORMACIÓ</t>
  </si>
  <si>
    <t>34202</t>
  </si>
  <si>
    <t>PP CURSOS D'IDIOMES</t>
  </si>
  <si>
    <t>34400</t>
  </si>
  <si>
    <t>ENTRADES A MUSEUS</t>
  </si>
  <si>
    <t>ENTRADES A MUSEUS, EXPOSICIONS, ESPECTACLES.</t>
  </si>
  <si>
    <t>129</t>
  </si>
  <si>
    <t>34500</t>
  </si>
  <si>
    <t>SERVEI DE TRANSPORT PÚBLIC URBÀ.</t>
  </si>
  <si>
    <t>34501</t>
  </si>
  <si>
    <t>BUS NOCTURN</t>
  </si>
  <si>
    <t>34900</t>
  </si>
  <si>
    <t>PREU PÚBLIC INFORMES POLICIA</t>
  </si>
  <si>
    <t>TAXA RECOLLIDA D'ANIMALS</t>
  </si>
  <si>
    <t>TAXA LLICÈNCIA GOSSOS</t>
  </si>
  <si>
    <t>39100</t>
  </si>
  <si>
    <t>MULTES PER INFRACCIONS URBANÍSTIQUES</t>
  </si>
  <si>
    <t>39120</t>
  </si>
  <si>
    <t>MULTES INFRACCIONS ORDENANÇA CIRCULACIÓ</t>
  </si>
  <si>
    <t>39190</t>
  </si>
  <si>
    <t>39210</t>
  </si>
  <si>
    <t>RECÀRREC EXECUTIU</t>
  </si>
  <si>
    <t>39300</t>
  </si>
  <si>
    <t>INTERESSOS DE DEMORA</t>
  </si>
  <si>
    <t>455</t>
  </si>
  <si>
    <t>TAXA CENS ANIMALS DOMÈSTICS</t>
  </si>
  <si>
    <t>39902</t>
  </si>
  <si>
    <t>RECUPERACIÓ SELECTIVA</t>
  </si>
  <si>
    <t>444</t>
  </si>
  <si>
    <t>39999</t>
  </si>
  <si>
    <t>EXECUCIÓ SUBSIDÀRIA D'OBRES</t>
  </si>
  <si>
    <t>CAP IV</t>
  </si>
  <si>
    <t>42000</t>
  </si>
  <si>
    <t>42090</t>
  </si>
  <si>
    <t>AGE. JUTJAT DE PAU</t>
  </si>
  <si>
    <t>45000</t>
  </si>
  <si>
    <t>GENCAT. FONS DE COOPERACIÓ</t>
  </si>
  <si>
    <t>313</t>
  </si>
  <si>
    <t>45002</t>
  </si>
  <si>
    <t>45030</t>
  </si>
  <si>
    <t>GENCAT. ESCOLA MÚSICA</t>
  </si>
  <si>
    <t>45060</t>
  </si>
  <si>
    <t>GENCAT. ACTIVITATS JUVENILS</t>
  </si>
  <si>
    <t>46100</t>
  </si>
  <si>
    <t>DIBA. DESENVOLUPAMENT POLÍTIQUES SOCIALS</t>
  </si>
  <si>
    <t>DIBA. CONTROL DE PLAGUES</t>
  </si>
  <si>
    <t>452</t>
  </si>
  <si>
    <t>DIBA. ACTIVITATS ESPORTIVES I MATERIAL ESPORTIU</t>
  </si>
  <si>
    <t>DIBA. PLA INTEGRAL DE JOVENTUT</t>
  </si>
  <si>
    <t>46101</t>
  </si>
  <si>
    <t>DIBA. ESCOLA D'ADULTS</t>
  </si>
  <si>
    <t>DIBA.SUPORT A COMERÇ I FIRES</t>
  </si>
  <si>
    <t>46102</t>
  </si>
  <si>
    <t>DIBA. SUPORT DESENVOLUPAMENT ECONÒMIC</t>
  </si>
  <si>
    <t>46103</t>
  </si>
  <si>
    <t>DIBA. SUBVENCIÓ FESTES POPULARS</t>
  </si>
  <si>
    <t>DIBA. OFICINA MUNICIPAL D'INFORMACIÓ AL CONSUMIDOR</t>
  </si>
  <si>
    <t>46104</t>
  </si>
  <si>
    <t>DIBA. GOSSOS I GATS</t>
  </si>
  <si>
    <t>46110</t>
  </si>
  <si>
    <t>DIBA. ORGT PERSONAL</t>
  </si>
  <si>
    <t>CAP V</t>
  </si>
  <si>
    <t>54100</t>
  </si>
  <si>
    <t>LLOGUER APARCAMENTS</t>
  </si>
  <si>
    <t>APROFITAMENTS ESPECIALS AMB CONTRAPRESTACIÓ</t>
  </si>
  <si>
    <t>CAP VI</t>
  </si>
  <si>
    <t>60000</t>
  </si>
  <si>
    <t>VENDA DE PARCEL.LES</t>
  </si>
  <si>
    <t>CAP VII</t>
  </si>
  <si>
    <t>CAP VIII</t>
  </si>
  <si>
    <t>83001</t>
  </si>
  <si>
    <t>BESTRETES AL PERSONAL</t>
  </si>
  <si>
    <t>CAP IX</t>
  </si>
  <si>
    <t>91301</t>
  </si>
  <si>
    <t>PRÈSTECS REBUTS A LLARG TERMINI</t>
  </si>
  <si>
    <t>TOTAL PRESSUPOST D'INGRESSOS</t>
  </si>
  <si>
    <t>ORG</t>
  </si>
  <si>
    <t>PROG</t>
  </si>
  <si>
    <t>ECON</t>
  </si>
  <si>
    <t>DENOMINACIÓ DE LES APLICACIONS</t>
  </si>
  <si>
    <t>ARRENDAMENT JUTJAT DE PAU</t>
  </si>
  <si>
    <t>EDIF. CORP. - REPARAC./MANT./ CONSERVACIÓ</t>
  </si>
  <si>
    <t>MANTENIMENT INSTAL·LACIONS SEGURETAT</t>
  </si>
  <si>
    <t>EDIF.CORPORACIÓ - ENERGIA ELÈCTRICA</t>
  </si>
  <si>
    <t>EDIF.CORPORACIÓ - AIGUA</t>
  </si>
  <si>
    <t>EDIFICI CORPORACIÓ - GAS</t>
  </si>
  <si>
    <t>ED. CORP. - ASSEGURANCES RESPONS. CIVIL I PATRIMONIAL</t>
  </si>
  <si>
    <t>ASSEGURANCES VEHICLES AJUNTAMENT</t>
  </si>
  <si>
    <t>ASSEGURANCES MEMBRES I PERSONAL MUNICIPALS</t>
  </si>
  <si>
    <t>EDIF.CORPORACIÓ - NETEJA I ACONDICIONAMENT</t>
  </si>
  <si>
    <t>MOBILIARI OFICINA</t>
  </si>
  <si>
    <t xml:space="preserve">ALTRE IMMOBILITZAT MATERIAL </t>
  </si>
  <si>
    <t>DESPESES IMPREVISTES</t>
  </si>
  <si>
    <t>MISSATGERIA - MISSATGERIA</t>
  </si>
  <si>
    <t>SERVEIS GENERALS</t>
  </si>
  <si>
    <t>RECLAMACIONS RESPONSABILITAT PATRIMONIAL</t>
  </si>
  <si>
    <t>PUBLICITAT LEGAL - PUBLICACIÓ EN DIARIS OFICIALS</t>
  </si>
  <si>
    <t>SECRETARIA - JURÍDIC - CONTENCIOSOS</t>
  </si>
  <si>
    <t>SECRETARIA</t>
  </si>
  <si>
    <t>PROTOCOL - ATENC. PROTOCOL·LÀRIES I REPRESENTAT.</t>
  </si>
  <si>
    <t>ALCALDIA - A.C.M./ LOCALRET/AMTU /DGSC/ F.M.C.</t>
  </si>
  <si>
    <t>ALCALDIA</t>
  </si>
  <si>
    <t>INDEMNITZACIONS PER RAÓ SERVEI. ÒRGANS GOVERN</t>
  </si>
  <si>
    <t>ASSIGNACIÓ ECONÒMICA GRUPS POLÍTICS MUNICIPALS</t>
  </si>
  <si>
    <t>CÀRRECS ELECTES</t>
  </si>
  <si>
    <t>RETRIBUCIONS BÀSIQUES FUNCIONARIS. POLICIA LOCAL - GRUP C1</t>
  </si>
  <si>
    <t>RETRIBUCIONS BÀSIQUES FUNCIONARIS. POLICIA LOCAL - GRUP C2</t>
  </si>
  <si>
    <t>TRIENNIS FUNCIONARIS. POLICIA LOCAL</t>
  </si>
  <si>
    <t>RETRIBUCIONS COMPLEMENT DESTÍ FUNCIONARIS. POLICIA LOCAL</t>
  </si>
  <si>
    <t>RETRIBUCIONS COMPLEMENT ESPECÍFIC FUNCIONARIS. POLICIA LOCAL</t>
  </si>
  <si>
    <t>RETRIBUCIONS ALTRES COMPLEMENTS FUNCIONARIS. POLICIA LOCAL</t>
  </si>
  <si>
    <t>SEGURETAT SOCIAL FUNCIONARIS. POLICIA LOCAL</t>
  </si>
  <si>
    <t>RETRIBUCIONS BÀSIQUES LABORALS. POLICIA LOCAL</t>
  </si>
  <si>
    <t>TRIENNIS LABORALS. POLICIA LOCAL</t>
  </si>
  <si>
    <t>SEGURETAT SOCIAL LABORALS. POLICIA LOCAL</t>
  </si>
  <si>
    <t>RETRIBUCIONS BÀSIQUES FUNCIONARIS. SERVEIS TERRITORIALS - GRUP A1</t>
  </si>
  <si>
    <t>RETRIBUCIONS BÀSIQUES FUNCIONARIS. SERVEIS TERRITORIALS - GRUP A2</t>
  </si>
  <si>
    <t>RETRIBUCIONS BÀSIQUES FUNCIONARIS. SERVEIS TERRITORIALS - GRUP C1</t>
  </si>
  <si>
    <t>TRIENNIS FUNCIONARIS. SERVEIS TERRITORIALS</t>
  </si>
  <si>
    <t>RETRIBUCIONS COMPLEMENT DESTÍ FUNCIONARIS. SERVEIS TERRITORIALS</t>
  </si>
  <si>
    <t>RETRIBUCIONS COMPLEMENT ESPECÍFIC FUNCIONARIS. SERVEIS TERRITORIALS</t>
  </si>
  <si>
    <t>RETRIBUCIONS ALTRES COMPLEMENTS FUNCIONARIS. SERVEIS TERRITORIALS</t>
  </si>
  <si>
    <t>SEGURETAT SOCIAL FUNCIONARIS. SERVEIS TERRITORIALS</t>
  </si>
  <si>
    <t>RETRIBUCIONS BÀSIQUES LABORALS. SERVEIS TERRITORIALS</t>
  </si>
  <si>
    <t>TRIENNIS LABORALS. SERVEIS TERRITORIALS</t>
  </si>
  <si>
    <t>SEGURETAT SOCIAL LABORALS. SERVEIS TERRITORIALS</t>
  </si>
  <si>
    <t>RETRIBUCIONS BÀSIQUES FUNCIONARIS. BRIGADA D'OBRES - GRUP C2</t>
  </si>
  <si>
    <t>TRIENNIS FUNCIONARIS. BRIGADA D'OBRES</t>
  </si>
  <si>
    <t>RETRIBUCIONS COMPLEMENT DESTÍ FUNCIONARIS. BRIGADA D'OBRES</t>
  </si>
  <si>
    <t>RETRIBUCIONS COMPLEMENT ESPECÍFIC FUNCIONARIS. BRIGADA D'OBRES</t>
  </si>
  <si>
    <t>RETRIBUCIONS ALTRES COMPLEMENTS FUNCIONARIS. BRIGADA D'OBRES</t>
  </si>
  <si>
    <t>SEGURETAT SOCIAL FUNCIONARIS. BRIGADA D'OBRES</t>
  </si>
  <si>
    <t>RETRIBUCIONS BÀSIQUES LABORALS. BRIGADA D'OBRES</t>
  </si>
  <si>
    <t>TRIENNIS LABORALS. BRIGADA D'OBRES</t>
  </si>
  <si>
    <t>SEGURETAT SOCIAL LABORALS. BRIGADA D'OBRES</t>
  </si>
  <si>
    <t>RETRIBUCIONS BÀSIQUES. LABORAL TEMPORAL BRIGADA D'OBRES</t>
  </si>
  <si>
    <t>TRIENNIS. LABORAL TEMPORAL BRIGADA D'OBRES</t>
  </si>
  <si>
    <t>SEGURETAT SOCIAL. LABORAL TEMPORAL BRIGADA D'OBRES</t>
  </si>
  <si>
    <t>RETRIBUCIONS BÀSIQUES FUNCIONARIS. MEDI AMBIENT - GRUP A2</t>
  </si>
  <si>
    <t>TRIENNIS FUNCIONARIS. MEDI AMBIENT</t>
  </si>
  <si>
    <t>RETRIBUCIONS COMPLEMENT DESTÍ FUNCIONARIS. MEDI AMBIENT</t>
  </si>
  <si>
    <t>RETRIBUCIONS COMPLEMENT ESPECÍFIC FUNCIONARIS. MEDI AMBIENT</t>
  </si>
  <si>
    <t>RETRIBUCIONS ALTRES COMPLEMENTS FUNCIONARIS. MEDI AMBIENT</t>
  </si>
  <si>
    <t>SEGURETAT SOCIAL FUNCIONARIS. MEDI AMBIENT</t>
  </si>
  <si>
    <t>RETRIBUCIONS BÀSIQUES LABORALS. MEDI AMBIENT</t>
  </si>
  <si>
    <t>TRIENNIS LABORALS. MEDI AMBIENT</t>
  </si>
  <si>
    <t>SEGURETAT SOCIAL LABORALS. MEDI AMBIENT</t>
  </si>
  <si>
    <t>RETRIBUCIONS BÀSIQUES. LABORAL TEMPORAL MEDI AMBIENT</t>
  </si>
  <si>
    <t>TRIENNIS. LABORAL TEMPORAL MEDI AMBIENT</t>
  </si>
  <si>
    <t>SEGURETAT SOCIAL. LABORAL TEMPORAL MEDI AMBIENT</t>
  </si>
  <si>
    <t>AJUT FAMILIAR DISMINUITS FISICS I/O PSIQUICS</t>
  </si>
  <si>
    <t>RETRIBUCIONS BÀSIQUES LABORALS. SERVEIS SOCIALS</t>
  </si>
  <si>
    <t>TRIENNIS LABORALS. SERVEIS SOCIALS</t>
  </si>
  <si>
    <t>SEGURETAT SOCIAL LABORALS. SERVEIS SOCIALS</t>
  </si>
  <si>
    <t>RETRIBUCIONS BÀSIQUES. LABORAL TEMPORAL SERVEIS SOCIALS</t>
  </si>
  <si>
    <t>TRIENNIS. LABORAL TEMPORAL SERVEIS SOCIALS</t>
  </si>
  <si>
    <t>SEGURETAT SOCIAL. LABORAL SERVEIS SOCIALS</t>
  </si>
  <si>
    <t>RETRIBUCIONS BÀSIQUES LABORALS. JOVENTUT</t>
  </si>
  <si>
    <t>TRIENNIS LABORALS. JOVENTUT</t>
  </si>
  <si>
    <t>SEGURETAT SOCIAL LABORALS. JOVENTUT</t>
  </si>
  <si>
    <t>RETRIBUCIONS BÀSIQUES. AODL</t>
  </si>
  <si>
    <t>RETRIBUCIONS BÀSIQUES. PLANS D'OCUPACIO AJUNTAMENT</t>
  </si>
  <si>
    <t>SEGURETAT SOCIAL. AODL</t>
  </si>
  <si>
    <t>RETRIBUCIONS BÀSIQUES. MY FIRST JOB - GRADUAT i TREBALLA</t>
  </si>
  <si>
    <t>SEGURETAT SOCIAL. MY FIRST JOB - GRADUAT i TREBALLA</t>
  </si>
  <si>
    <t>RETRIBUCIONS BÀSIQUES. PROJECTES AJUNTAMENT</t>
  </si>
  <si>
    <t>SEGURETAT SOCIAL. PROJECTES AJUNTAMENT</t>
  </si>
  <si>
    <t>FORMACIO PLANS D'OCUPACIO</t>
  </si>
  <si>
    <t>SEGURETAT SOCIAL. PLANS D'OCUPACIÓ AJUNTAMENT</t>
  </si>
  <si>
    <t>RETRIBUCIONS BÀSIQUES. PLANS OCUPACIO (DIBA)</t>
  </si>
  <si>
    <t>SEGURETAT SOCIAL. PLANS D'OCUPACIÓ (DIBA)</t>
  </si>
  <si>
    <t>RETRIBUCIONS BÀSIQUES LABORALS. EBM</t>
  </si>
  <si>
    <t>TRIENNIS LABORALS. EBM</t>
  </si>
  <si>
    <t>SEGURETAT SOCIAL LABORALS. EBM</t>
  </si>
  <si>
    <t>RETRIBUCIONS BÀSIQUES. LABORAL TEMPORAL EBM</t>
  </si>
  <si>
    <t>TRIENNIS. LABORAL TEMPORAL EBM</t>
  </si>
  <si>
    <t>SEGURETAT SOCIAL. LABORAL TEMPORAL EBM</t>
  </si>
  <si>
    <t>RETRIBUCIONS BÀSIQUES LABORALS. ESCOLES</t>
  </si>
  <si>
    <t>TRIENNIS LABORALS. ESCOLES</t>
  </si>
  <si>
    <t>SEGURETAT SOCIAL LABORALS. ESCOLES</t>
  </si>
  <si>
    <t>RETRIBUCIONS BÀSIQUES. LABORAL TEMPORAL ESCOLES</t>
  </si>
  <si>
    <t>TRIENNIS. LABORAL TEMPORAL ESCOLES</t>
  </si>
  <si>
    <t>SEGURETAT SOCIAL. LABORAL TEMPORAL ESCOLES</t>
  </si>
  <si>
    <t>RETRIBUCIONS BÀSIQUES LABORALS. LOGOPEDA</t>
  </si>
  <si>
    <t>TRIENNIS LABORALS. LOGOPEDA</t>
  </si>
  <si>
    <t>SEGURETAT SOCIAL LABORALS. LOGOPEDA</t>
  </si>
  <si>
    <t>RETRIBUCIONS BÀSIQUES LABORALS. ESCOLA D'ADULTS</t>
  </si>
  <si>
    <t>TRIENNIS LABORALS. ESCOLA D'ADULTS</t>
  </si>
  <si>
    <t>SEGURETAT SOCIAL LABORALS. ESCOLA D'ADULTS</t>
  </si>
  <si>
    <t>RETRIBUCIONS BÀSIQUES. LABORAL TEMPORAL ESCOLA D'ADULTS</t>
  </si>
  <si>
    <t>TRIENNIS. LABORAL TEMPORAL ESCOLA D'ADULTS</t>
  </si>
  <si>
    <t>SEGURETAT SOCIAL. LABORAL TEMPORAL ESCOLA D'ADULTS</t>
  </si>
  <si>
    <t>RETRIBUCIONS BÀSIQUES. LABORAL TEMPORAL JOVENTUT</t>
  </si>
  <si>
    <t>TRIENNIS. LABORAL TEMPORAL JOVENTUT</t>
  </si>
  <si>
    <t>SEGURETAT SOCIAL. LABORAL JOVENTUT</t>
  </si>
  <si>
    <t>RETRIBUCIONS BÀSIQUES FUNCIONARIS. CULTURA - GRUP A2</t>
  </si>
  <si>
    <t>TRIENNIS FUNCIONARIS. CULTURA</t>
  </si>
  <si>
    <t>RETRIBUCIONS COMPLEMENT DESTÍ FUNCIONARIS. CULTURA</t>
  </si>
  <si>
    <t>RETRIBUCIONS COMPLEMENT ESPECÍFIC FUNCIONARIS. CULTURA</t>
  </si>
  <si>
    <t>RETRIBUCIONS ALTRES COMPLEMENTS FUNCIONARIS. CULTURA</t>
  </si>
  <si>
    <t>SEGURETAT SOCIAL FUNCIONARIS. CULTURA</t>
  </si>
  <si>
    <t>RETRIBUCIONS BÀSIQUES LABORALS. CULTURA</t>
  </si>
  <si>
    <t>TRIENNIS LABORALS. CULTURA</t>
  </si>
  <si>
    <t>SEGURETAT SOCIAL LABORALS. CULTURA</t>
  </si>
  <si>
    <t>RETRIBUCIONS BÀSIQUES LABORALS. ESPORTS</t>
  </si>
  <si>
    <t>TRIENNIS LABORALS. ESPORTS</t>
  </si>
  <si>
    <t>SEGURETAT SOCIAL LABORALS. ESPORTS</t>
  </si>
  <si>
    <t>RETRIBUCIONS BÀSIQUES LABORALS. PROMOCIÓ ECONÒMICA</t>
  </si>
  <si>
    <t>TRIENNIS LABORALS. PROMOCIÓ ECONÒMICA</t>
  </si>
  <si>
    <t>SEGURETAT SOCIAL LABORALS. PROMOCIÓ ECONÒMICA</t>
  </si>
  <si>
    <t>RETRIBUCIONS BÀSIQUES ÒRGANS DE GOVERN</t>
  </si>
  <si>
    <t>SEGURETAT SOCIAL ÒRGANS DE GOVERN</t>
  </si>
  <si>
    <t>RETRIBUCIONS BÀSIQUES FUNCIONARIS. SECRETARIA - GRUP A1</t>
  </si>
  <si>
    <t>RETRIBUCIONS BÀSIQUES FUNCIONARIS. SECRETARIA - GRUP A2</t>
  </si>
  <si>
    <t>TRIENNIS FUNCIONARIS. SECRETARIA</t>
  </si>
  <si>
    <t>RETRIBUCIONS COMPLEMENT DESTÍ FUNCIONARIS. SECRETARIA</t>
  </si>
  <si>
    <t>RETRIBUCIONS COMPLEMENT ESPECÍFIC FUNCIONARIS. SECRETARIA</t>
  </si>
  <si>
    <t>RETRIBUCIONS ALTRES COMPLEMENTS FUNCIONARIS. SECRETARIA</t>
  </si>
  <si>
    <t>RETRIBUCIONS BÀSIQUES LABORALS. SECRETARIA</t>
  </si>
  <si>
    <t>TRIENNIS LABORALS. SECRETARIA</t>
  </si>
  <si>
    <t>SEGURETAT SOCIAL FUNCIONARIS. SECRETARIA</t>
  </si>
  <si>
    <t>SEGURETAT SOCIAL LABORALS. SECRETARIA</t>
  </si>
  <si>
    <t>RETRIBUCIONS BÀSIQUES FUNCIONARIS. RRHH - GRUP A2</t>
  </si>
  <si>
    <t>RETRIBUCIONS BÀSIQUES FUNCIONARIS. RRHH - GRUP C1</t>
  </si>
  <si>
    <t>TRIENNIS FUNCIONARIS. RRHH</t>
  </si>
  <si>
    <t>RETRIBUCIONS COMPLEMENT DESTÍ FUNCIONARIS. RRHH</t>
  </si>
  <si>
    <t>RETRIBUCIONS COMPLEMENT ESPECÍFIC FUNCIONARIS. RRHH</t>
  </si>
  <si>
    <t>RETRIBUCIONS ALTRES COMPLEMENTS FUNCIONARIS. RRHH</t>
  </si>
  <si>
    <t>RETRIBUCIONS BÀSIQUES LABORALS. RRHH</t>
  </si>
  <si>
    <t>TRIENNIS LABORALS. RRHH</t>
  </si>
  <si>
    <t>SEGURETAT SOCIAL FUNCIONARIS. RRHH</t>
  </si>
  <si>
    <t>SEGURETAT SOCIAL LABORALS. RRHH</t>
  </si>
  <si>
    <t>RETRIBUCIONS BÀSIQUES FUNCIONARIS. GABINET ALCALDIA - GRUP C1</t>
  </si>
  <si>
    <t>TRIENNIS FUNCIONARIS. GABINET ALCALDIA</t>
  </si>
  <si>
    <t>RETRIBUCIONS COMPLEMENT DESTÍ FUNCIONARIS. GABINET ALCALDIA</t>
  </si>
  <si>
    <t>RETRIBUCIONS COMPLEMENT ESPECÍFIC FUNCIONARIS. GABINET ALCALDIA</t>
  </si>
  <si>
    <t>RETRIBUCIONS ALTRES COMPLEMENTS FUNCIONARIS. GABINET ALCALDIA</t>
  </si>
  <si>
    <t>SEGURETAT SOCIAL FUNCIONARIS. GABINET ALCALDIA</t>
  </si>
  <si>
    <t>TREBALLS EXTRAORDINARIS FUNCIONARIS</t>
  </si>
  <si>
    <t>PERSONAL LABORAL PRÀCTIQUES</t>
  </si>
  <si>
    <t>PRODUCTIVITAT</t>
  </si>
  <si>
    <t>GRATIFICACIONS</t>
  </si>
  <si>
    <t>SEGURETAT SOCIAL. PERSONAL LABORAL PRÀCTIQUES</t>
  </si>
  <si>
    <t>INDEMNITZACIONS PERSONAL</t>
  </si>
  <si>
    <t>FORMACIÓ I PERFECCIONAMENT DEL PERSONAL</t>
  </si>
  <si>
    <t>TRANSPORT DE PERSONAL</t>
  </si>
  <si>
    <t>PRESTACIONS I DESPESES SOCIALS</t>
  </si>
  <si>
    <t>AJUT FAMILIAR</t>
  </si>
  <si>
    <t>HORES EXTRAORDINÀRIES LABORALS</t>
  </si>
  <si>
    <t>HORES EXTRAORDINÀRIES. LABORAL TEMPORAL</t>
  </si>
  <si>
    <t>RETRIBUCIONS BÀSIQUES FUNCIONARIS. OAC - GRUP C1</t>
  </si>
  <si>
    <t>TRIENNIS FUNCIONARIS. OAC</t>
  </si>
  <si>
    <t>RETRIBUCIONS COMPLEMENT DESTÍ FUNCIONARIS. OAC</t>
  </si>
  <si>
    <t>RETRIBUCIONS COMPLEMENT ESPECÍFIC FUNCIONARIS. OAC</t>
  </si>
  <si>
    <t>RETRIBUCIONS ALTRES COMPLEMENTS FUNCIONARIS. OAC</t>
  </si>
  <si>
    <t>RETRIBUCIONS BÀSIQUES LABORALS. OAC</t>
  </si>
  <si>
    <t>TRIENNIS LABORALS. OAC</t>
  </si>
  <si>
    <t>SEGURETAT SOCIAL FUNCIONARIS. OAC</t>
  </si>
  <si>
    <t>SEGURETAT SOCIAL LABORALS. OAC</t>
  </si>
  <si>
    <t>RETRIBUCIONS BÀSIQUES LABORALS. INFORMÀTICA</t>
  </si>
  <si>
    <t>TRIENNIS LABORALS. INFORMÀTICA</t>
  </si>
  <si>
    <t>SEGURETAT SOCIAL LABORALS. INFORMÀTICA</t>
  </si>
  <si>
    <t>RETRIBUCIONS BÀSIQUES. LABORAL TEMPORAL COMUNICACIÓ</t>
  </si>
  <si>
    <t>TRIENNIS. LABORAL TEMPORAL COMUNICACIÓ</t>
  </si>
  <si>
    <t>SEGURETAT SOCIAL. LABORAL TEMPORAL COMUNICACIÓ</t>
  </si>
  <si>
    <t>RETRIBUCIONS BÀSIQUES FUNCIONARIS. INTERVENCIÓ - GRUP A1</t>
  </si>
  <si>
    <t>RETRIBUCIONS BÀSIQUES FUNCIONARIS. INTERVENCIÓ - GRUP C1</t>
  </si>
  <si>
    <t>TRIENNIS FUNCIONARIS. INTERVENCIÓ</t>
  </si>
  <si>
    <t>RETRIBUCIONS COMPLEMENT DESTÍ FUNCIONARIS. INTERVENCIÓ</t>
  </si>
  <si>
    <t>RETRIBUCIONS COMPLEMENT ESPECÍFIC FUNCIONARIS. INTERVENCIÓ</t>
  </si>
  <si>
    <t>RETRIBUCIONS ALTRES COMPLEMENTS FUNCIONARIS. INTERVENCIÓ</t>
  </si>
  <si>
    <t>RETRIBUCIONS BÀSIQUES LABORALS. INTERVENCIÓ</t>
  </si>
  <si>
    <t>TRIENNIS LABORALS. INTERVENCIÓ</t>
  </si>
  <si>
    <t>SEGURETAT SOCIAL FUNCIONARIS. INTERVENCIÓ</t>
  </si>
  <si>
    <t>SEGURETAT SOCIAL LABORALS. INTERVENCIÓ</t>
  </si>
  <si>
    <t>RETRIBUCIONS BÀSIQUES FUNCIONARIS. ORGT - GRUP C1</t>
  </si>
  <si>
    <t>TRIENNIS FUNCIONARIS. ORGT</t>
  </si>
  <si>
    <t>RETRIBUCIONS COMPLEMENT DESTÍ FUNCIONARIS. ORGT</t>
  </si>
  <si>
    <t>RETRIBUCIONS COMPLEMENT ESPECÍFIC FUNCIONARIS. ORGT</t>
  </si>
  <si>
    <t>RETRIBUCIONS ALTRES COMPLEMENTS FUNCIONARIS. ORGT</t>
  </si>
  <si>
    <t>SEGURETAT SOCIAL FUNCIONARIS. ORGT</t>
  </si>
  <si>
    <t>MATERIAL, SUB. I ALTRES. ORDINARI NO INVENTARIABLE</t>
  </si>
  <si>
    <t>AIGUA PERSONAL AJUNTAMENT</t>
  </si>
  <si>
    <t>LOTS DE NADAL - CONVENI TREBALLADORS</t>
  </si>
  <si>
    <t>REC.HUMANS-INDEMN.RAÓ DELS SERVEI. PERS.NO DIRECTIU</t>
  </si>
  <si>
    <t>DESPESES PROCESOS SELECCIÓ</t>
  </si>
  <si>
    <t>REC. HUMANS. - PRÈSTECS A CURT TERMINI PERSONAL</t>
  </si>
  <si>
    <t>PLANS D'OCUPACIO VESTUARI I EPIS</t>
  </si>
  <si>
    <t>RECURSOS HUMANS</t>
  </si>
  <si>
    <t>ADCIÓ. GRAL. - RENTING FOTOCOP. I EQUIPS MULTIFUNCIÓ</t>
  </si>
  <si>
    <t>LLICÈNCIES I CANONS</t>
  </si>
  <si>
    <t>SEG. INFORM. CENTR. - REP/MANT.CONSERV. EQ.PROC.INFOR.</t>
  </si>
  <si>
    <t>SERVEIS DE TELECOMUNICACIONS</t>
  </si>
  <si>
    <t>FORMACIO EN SISTEMES D'INFORMACIO</t>
  </si>
  <si>
    <t>SERVEIS INFO. CENTRALS - SERVEIS INFORMÀTICS</t>
  </si>
  <si>
    <t>SERV. INFO. CENTRALS - EQUIPS PROC. D'INFORMACIÓ</t>
  </si>
  <si>
    <t>INFORMÀTICA</t>
  </si>
  <si>
    <t>VALLIBÚS - TRANSPORT URBÀ</t>
  </si>
  <si>
    <t>JOVENTUT - SERVEI DE BUS NOCTURN</t>
  </si>
  <si>
    <t>TRANSPORT PÚBLIC</t>
  </si>
  <si>
    <t>SEGURETAT - ARREND. MATERIAL TRANSPORT</t>
  </si>
  <si>
    <t>SEG. ORDRE PÚB.- REP./MANT./CONSERV. ELEM. TRANSPORT</t>
  </si>
  <si>
    <t>ARRENDAMENTS EQUIPS DE COMUNICACIO POLICIA LOCAL</t>
  </si>
  <si>
    <t>SEGURETAT- MANTENIMENT PROGRAMARI DE GESTIO</t>
  </si>
  <si>
    <t>SEGURETAT - COMBUSTIBLES I CARBURANTS</t>
  </si>
  <si>
    <t>SEGURETAT - VESTUARI</t>
  </si>
  <si>
    <t>SEGURETAT - MATERIAL TÈCNIC ESPECIAL</t>
  </si>
  <si>
    <t>PROTECCIO CIVIL SUBVENCIO</t>
  </si>
  <si>
    <t>SEGURETAT I ORDRE PÚBLIC - ALTRES DESPESES DIVERSES</t>
  </si>
  <si>
    <t>SEGURETAT - NETEJA I ACONDICIONAMENT</t>
  </si>
  <si>
    <t>POLICIA LOCAL</t>
  </si>
  <si>
    <t>ADCIÓ. GRAL. SERV. SOC. - REP/MANT/CONSERV. EDIFICIS</t>
  </si>
  <si>
    <t>BENESTAR SOCIAL - ATENCIÓ A LA DONA</t>
  </si>
  <si>
    <t>FOMENT TELEASSISTENCIA</t>
  </si>
  <si>
    <t>BENESTAR SOCIAL. ALTRES DESPESES DIVERSES</t>
  </si>
  <si>
    <t>ADCIÓ. GRAL. SER. SOC. - NETEJA I ACONDICIONAMENT</t>
  </si>
  <si>
    <t>BENESTAR SOCIAL - SERVEI ATENCIO DOMICILIARIA</t>
  </si>
  <si>
    <t>BENESTAR SOCIAL - SUPORT FAMILIAR</t>
  </si>
  <si>
    <t>IGUALTAT - ACTIVITATS DIVERSES</t>
  </si>
  <si>
    <t>COOPERACIÓ - ACTIVITATS DIVERSES AUTOFINANÇADES</t>
  </si>
  <si>
    <t>AJUTS URGENCIA SOCIAL - SUBMINISTRAMENTS</t>
  </si>
  <si>
    <t>AJUTS URGENCIA SOCIAL - ALIMENTACIO I HIGIENE</t>
  </si>
  <si>
    <t>BENESTAR SOCIAL</t>
  </si>
  <si>
    <t>NETEJA VIÀRIA - NETEJA I ACONDICIONAMENT</t>
  </si>
  <si>
    <t>REC.ELIM.TRACT.DE RESIDUS-RECOLL.RESIDUS URBANS</t>
  </si>
  <si>
    <t>CONSELL COMARCAL MOSQUITS</t>
  </si>
  <si>
    <t>ESTUDIS I TREBALLS TÈCNICS</t>
  </si>
  <si>
    <t>RECOLLIDA ANIMALS - SERVEIS DE RECOLLIDA D'ANIMALS</t>
  </si>
  <si>
    <t>SERVEIS DE SANEJAMENT</t>
  </si>
  <si>
    <t>TALAIA - NETEJA I ACONDICIONAMENT</t>
  </si>
  <si>
    <t>TALAIA - REP/MANT/CONSERV. EDIFICIS</t>
  </si>
  <si>
    <t>TALAIA - MAT./SUB./ALT. ORDINARI NO INVENT.</t>
  </si>
  <si>
    <t>TALAIA - ENERGIA ELÉCTRICA</t>
  </si>
  <si>
    <t>TALAIA - AIGUA</t>
  </si>
  <si>
    <t>TALAIA - GAS</t>
  </si>
  <si>
    <t>LLARS D'INFANTS - VESTUARI</t>
  </si>
  <si>
    <t>TALAIA - MATERIAL TÈCNIC ESPECIAL</t>
  </si>
  <si>
    <t>ELS BARRUFETS - MENJADOR - SERVEIS DE CATERING</t>
  </si>
  <si>
    <t>LLAR D'INFANTS MUNICIPAL TALAIA - SUBVENCIÓ AMPA</t>
  </si>
  <si>
    <t>ELS BARRUFETS - REP/MANT/CONSERV. EDIFICIS</t>
  </si>
  <si>
    <t>ELS BARRUFETS - MAT./SUB./ALT. ORDINARI NO INVENT.</t>
  </si>
  <si>
    <t>ELS BARRUFETS - ENERGIA ELÉCTRICA</t>
  </si>
  <si>
    <t>ELS BARRUFETS - AIGUA</t>
  </si>
  <si>
    <t>ELS BARRUFETS - GAS</t>
  </si>
  <si>
    <t>ELS BARRUFETS - MATERIAL TÈCNIC ESPECIAL</t>
  </si>
  <si>
    <t>ELS BARRUFETS - NETEJA I ACONDICIONAMENT</t>
  </si>
  <si>
    <t>TALAIA - MENJADOR - SERVEIS DE CATERING</t>
  </si>
  <si>
    <t>INVERSIÓ BARRUFETS- MOBILIARI I MATERIAL ESPECIFIC</t>
  </si>
  <si>
    <t>REUNIONS, CONFERENCIES I CURSOS</t>
  </si>
  <si>
    <t>HOSTING BLOG EBM</t>
  </si>
  <si>
    <t>LLAR D'INFANTS MPAL. ELS BARRUFETS - SUBVENCIÓ AMPA</t>
  </si>
  <si>
    <t>LLARS D'INFANTS MUNICIPALS</t>
  </si>
  <si>
    <t>CEIPS - VESTUARI</t>
  </si>
  <si>
    <t>VERGE DEL ROSER - SUBVENCIÓ AMPA</t>
  </si>
  <si>
    <t>CEIP POMPEU FABRA - REP/MANT./CONS. INSTALL./UTILL.</t>
  </si>
  <si>
    <t>CEIP. POMPEU FABRA - ENERGIA ELÈCTRICA</t>
  </si>
  <si>
    <t>CEIP POMPEU FABRA - AIGUA</t>
  </si>
  <si>
    <t>CEIP. POMPEU FABRA - GAS</t>
  </si>
  <si>
    <t>CEIP POMPEU FABRA - SUPORT A LES ACTIVITATS</t>
  </si>
  <si>
    <t>CEIP POMPEU FABRA - ALTRES DESPESES DIVERSES</t>
  </si>
  <si>
    <t>CEIP. POMPEU FABRA - NETEJA I ACONDICIONAMENT</t>
  </si>
  <si>
    <t>CEIP POMPEU FABRA - SUBVENCIÓ AMPA</t>
  </si>
  <si>
    <t>CEIP POMPEU FABRA - REP/MANT/CONSERV. EDIFICIS</t>
  </si>
  <si>
    <t>CEIP CAMPDERRÓS - REP/MANT/CONSERV. EDIFICIS</t>
  </si>
  <si>
    <t>CEIP LA GINESTA - REP/MANT./CONS. INSTALL./UTILL.</t>
  </si>
  <si>
    <t>CEIP. LA GINESTA - ENERGIA ELÈCTRICA</t>
  </si>
  <si>
    <t>CEIP LA GINESTA - AIGUA</t>
  </si>
  <si>
    <t>CEIP LA GINESTA - GAS</t>
  </si>
  <si>
    <t>CEIP LA GINESTA - SUPORT A LES ACTIVITATS</t>
  </si>
  <si>
    <t>CEIP LA GINESTA - ALTRES DESPESES DIVERSES</t>
  </si>
  <si>
    <t>CEIP. LA GINESTA - NETEJA I ACONDICIONAMENT</t>
  </si>
  <si>
    <t>CEIP LA GINESTA - SUBVENCIÓ AMPA</t>
  </si>
  <si>
    <t>CEIP L'OLIVERA - REP/MANT/CONSERV. EDIFICIS</t>
  </si>
  <si>
    <t>CEIP L'OLIVERA - ENERGIA ELÈCTRICA</t>
  </si>
  <si>
    <t>CEIP L'OLIVERA - AIGUA</t>
  </si>
  <si>
    <t>CEIP L'OLIVERA - GAS</t>
  </si>
  <si>
    <t>CEIP L'OLIVERA - SUPORT A LES ACTIVITATS</t>
  </si>
  <si>
    <t>CEIP L'OLIVERA - ALTRES DESPESES DIVERSES</t>
  </si>
  <si>
    <t>CEIP. L'OLIVERA - NETEJA I ACONDICIONAMENT</t>
  </si>
  <si>
    <t>CEIP L'OLIVERA - SUBVENCIÓ AMPA</t>
  </si>
  <si>
    <t>SUPORT PROJECTES EDUCATIUS</t>
  </si>
  <si>
    <t>CEIP LA GINESTA - REP/MANT/CONSERV. EDIFICIS</t>
  </si>
  <si>
    <t>CEIP CAMPDERRÒS - ENERGIA ELÈCTRICA</t>
  </si>
  <si>
    <t>CEIP CAMPDERRÓS - AIGUA</t>
  </si>
  <si>
    <t>CEIP CAMPDERRÓS - GAS</t>
  </si>
  <si>
    <t>CEIP CAMPDERRÓS - SUPORT A LES ACTIVITATS</t>
  </si>
  <si>
    <t>CEIP CAMPDERRÓS - ALTRES DESPESES DIVERSES</t>
  </si>
  <si>
    <t>CEIP. CAMPDERRÓS - NETEJA I ACONDICIONAMENT</t>
  </si>
  <si>
    <t>CEIP CAMPDERRÓS - SUBVENCIÓ AMPA</t>
  </si>
  <si>
    <t>CENTRES D'EDUCACIÓ INFANTIL I PRIMÀRIA (CEIP)</t>
  </si>
  <si>
    <t>ESCOLA ADULTS - MAT./SUB./ALT. ORDINARI NO INVENT.</t>
  </si>
  <si>
    <t>ESCOLA ADULTS- MOBILIARI I MATERIAL ESPECIFIC</t>
  </si>
  <si>
    <t>ESCOLA D'ADULTS - ALTRES DESPESES DIVERSES</t>
  </si>
  <si>
    <t>LOGOPEDA - ALTRES DEPESES DIVERSES</t>
  </si>
  <si>
    <t>SERVEI MUNICIPAL DE LOGOPEDA</t>
  </si>
  <si>
    <t xml:space="preserve">IES VALL D'ARUS - ALTRES DESPESES DIVERSES </t>
  </si>
  <si>
    <t>IES VALL D'ARUS - AMPA</t>
  </si>
  <si>
    <t>INSTITUTS D'ENSENYAMENT SECUNDARI (IES)</t>
  </si>
  <si>
    <t>ARRENDAMENT PARKING C/ESGLÈSIA</t>
  </si>
  <si>
    <t>ARRENDAMENT PARKING SELVA NEGRA</t>
  </si>
  <si>
    <t>ADCIÓ. GRAL. HAB. - COMBUSTIBLES I CARBURANTS</t>
  </si>
  <si>
    <t>ADCIÓ. GRAL. HAB. - MATERIAL TÈCNIC ESPECIAL</t>
  </si>
  <si>
    <t>ADCIÓ. GRAL. HAB. - MATERIALS DIVULG. I PUBLICACIONS</t>
  </si>
  <si>
    <t>SERVEIS TÈCNICS URBANÍSTICS</t>
  </si>
  <si>
    <t>CEMENTIRI - REP/MANT/CONSERVACIÓ</t>
  </si>
  <si>
    <t>CEMENTIRI - NETEJA I ACONDICIONAMENT</t>
  </si>
  <si>
    <t>SERVEIS DE CEMENTIRI</t>
  </si>
  <si>
    <t>LLOGUER LLUMS NADAL</t>
  </si>
  <si>
    <t>CAMIO BRIGADA RENTING</t>
  </si>
  <si>
    <t>BRIG. OBRES - REP/MANT/CONSERV. VIES PÚBLIQUES</t>
  </si>
  <si>
    <t>ENLLUMENAT PÚBLIC - REP./MANTENIM./ CONSERVACIÓ</t>
  </si>
  <si>
    <t>MANTENIMENT I CONSERVACIÓ PARCS INFANTILS</t>
  </si>
  <si>
    <t>BRIGADA D'OBRES - REP/MANT/CONSERV. EDIFICIS</t>
  </si>
  <si>
    <t>BRIG. OBRES - MAQ. OBRES PÚBLIQUES - REP/MANT/CONS.</t>
  </si>
  <si>
    <t>BRIG. OBRES - REP/MANT/CONSERV. ELEMENTS TRANSPORT</t>
  </si>
  <si>
    <t>ENLLUM. PÚBLIC - ENERGIA ELÈCTRICA</t>
  </si>
  <si>
    <t>BRIGADA D'OBRES - AIGUA</t>
  </si>
  <si>
    <t>BRIGADA D'OBRES - COMBUSTIBLES I CARBURANTS</t>
  </si>
  <si>
    <t>BRIGADA D'OBRES - VESTUARI</t>
  </si>
  <si>
    <t>CONTRACTE MANTENIMENT ASCENSORS</t>
  </si>
  <si>
    <t>BRIGADA D'OBRES - NETEJA I ACONDICIONAMENT</t>
  </si>
  <si>
    <t>BRIGADA D'OBRES I SERVEIS</t>
  </si>
  <si>
    <t>PARCS I JARDINS - REP./MANTENIM./ CONSERVACIÓ</t>
  </si>
  <si>
    <t>VEGETACIÓ ESPAIS URB. MPALS. - REP./MANT./CONSERVACIÓ</t>
  </si>
  <si>
    <t>PARCS I JARDINS - AIGUA</t>
  </si>
  <si>
    <t>VESTUARI I EPI'S</t>
  </si>
  <si>
    <t>BRIGADA DE JARDINERIA</t>
  </si>
  <si>
    <t>CONTROL DE LA VEGETACIO ALS BARRIS I VIES PÚBLIQUES</t>
  </si>
  <si>
    <t>AIGÜES RESIDUALS - REP./MANTENIM./ CONSERVACIÓ</t>
  </si>
  <si>
    <t>SUBVENCIONS ENTITATS MEDI AMBIENT</t>
  </si>
  <si>
    <t>AVDF SUBVENCIO</t>
  </si>
  <si>
    <t>PARCEL·LES PRIVADES ED. NO EDIFIC. EXECUCIO SUBSIDIARIA</t>
  </si>
  <si>
    <t>PLA DE RECOLLIDA DE FIBROCIMENT</t>
  </si>
  <si>
    <t>TRACTAMENT DE RESTES DE PODA</t>
  </si>
  <si>
    <t>ADCIÓ GRAL. MEDI AMBIENT -COMBUSTIBLES I CARBURANTS</t>
  </si>
  <si>
    <t>PARCS I JARDINS - ARREND. MATERIAL DE TRANSPORT</t>
  </si>
  <si>
    <t>PARCS I JARDINS - REPARACIONS MATERIAL TRANSPORT</t>
  </si>
  <si>
    <t>PARC I JARDINS - MATERIAL TÈCNIC ESPECIAL</t>
  </si>
  <si>
    <t>QUALITAT AMB./MEDI NATURAL- ASSOC.DEFENS.FOREST.</t>
  </si>
  <si>
    <t>PREVENCIO D'INCENDIS</t>
  </si>
  <si>
    <t>QUAL. AMBIENTAL I M. NAT. - PUBLICACIONS DIVULGAT.</t>
  </si>
  <si>
    <t>QUAL. AMBIENTAL/MEDI NAT.- VANDALISME MEDIAMBIENT.</t>
  </si>
  <si>
    <t>QUALITAT AMBIENTAL I MEDI NATURAL</t>
  </si>
  <si>
    <t>ARRENDAMENT BIBLIOTECA</t>
  </si>
  <si>
    <t>ADCIÓ. GRAL. CULTURA - REP., MANT. I CONSERV. EDIFICIS</t>
  </si>
  <si>
    <t>ADCIÓ. G. CULTURA - MAT./SUB./ALT. ORDINARI NO INVENT.</t>
  </si>
  <si>
    <t>ESCOLA DE MÚSICA - ENERGIA ELÈCTRICA</t>
  </si>
  <si>
    <t>MASIA CAN BATLLE - ENERGIA ELÈCTRICA</t>
  </si>
  <si>
    <t>ESCOLA DE MÚSICA - AIGUA</t>
  </si>
  <si>
    <t>MASIA CAN BATLLE -AIGUA</t>
  </si>
  <si>
    <t>ESCOLA DE MÚSICA - GAS</t>
  </si>
  <si>
    <t>CULTURA - PUBLICACIONS</t>
  </si>
  <si>
    <t>MUSEU - ACCIONS PROMOCIONALS</t>
  </si>
  <si>
    <t>EXPOSICIONS - ACTIVITATS CULTURALS I ESPORTIVES</t>
  </si>
  <si>
    <t>PROM. I DIFUSIÓ CULTURA - FESTEJOS POP. I ESPECTACLES</t>
  </si>
  <si>
    <t>ESCOLA DE MÚSICA - NETEJA I ACONDICIONAMENT</t>
  </si>
  <si>
    <t>ESCOLA DE MÚSICA - SUBVENCIÓ FUNCIONAMENT</t>
  </si>
  <si>
    <t>ACTIVITATS CULTURALS</t>
  </si>
  <si>
    <t>CONCURS DE PINTURA RAPIDA</t>
  </si>
  <si>
    <t>CULTURA - SUPORT A ENTITATS CULTURALS</t>
  </si>
  <si>
    <t>CULTURA. COLLA DEL DRAC APOCALEUS</t>
  </si>
  <si>
    <t>CULTURA COLLA DEL DRAC APOCALEUS II</t>
  </si>
  <si>
    <t>CULTURA GRUP SARDANISTA ESPIGUES D'OR</t>
  </si>
  <si>
    <t>CULTURA APUNT ASSOCIACIÓ DE PERSONES UNIDES PER LES NOSTRES TRADICIONS</t>
  </si>
  <si>
    <t>CULTURA APUNT ASSOCIACIÓ DE PERSONES UNIDES PER LES NOSTRES TRADICIONS II</t>
  </si>
  <si>
    <t>CULTURA CORAL L'ESCLAT DE VALLIRANA</t>
  </si>
  <si>
    <t>CULTURA AMICS DE VALLIRANA</t>
  </si>
  <si>
    <t>CULTURA ASSOCIACIÓ CONVOY</t>
  </si>
  <si>
    <t>CULTURA BTU-K-VALLIRANA</t>
  </si>
  <si>
    <t>CULTURA CASINO VALLIRANENC- SECCIÓ DE TEATRE</t>
  </si>
  <si>
    <t>CULTURA - CONSORCI DE NORMALITZACIÓ LINGÜÍSTICA</t>
  </si>
  <si>
    <t>CULTURA - CENTRE D'ESTUDIS DEL BAIX LLOBREGAT</t>
  </si>
  <si>
    <t>CULTURA LLOGUER MAGATZEM</t>
  </si>
  <si>
    <t>CULTURA</t>
  </si>
  <si>
    <t>INST.ESP.VARIS-REP.,MANT. I CONSERVACIÓ EDIFICIS</t>
  </si>
  <si>
    <t>INST.ESP.VARIS-REP/MANT/CONS.INST/UTILLATGE</t>
  </si>
  <si>
    <t>INST.ESP.VARIS - ENERGIA ELÈCTRICA</t>
  </si>
  <si>
    <t>INST. ESP. VARIS. - AIGUA</t>
  </si>
  <si>
    <t>INST. ESP. VARIS. - GAS</t>
  </si>
  <si>
    <t>INST. ESP. VARIS. - MATERIAL ESPORTIU</t>
  </si>
  <si>
    <t>FESTA MAJOR ESPORTS</t>
  </si>
  <si>
    <t>ACTIV. GUARDONS - ACTIVITATS CULTURALS I ESPORTIVES</t>
  </si>
  <si>
    <t>INST.ESP.VARIS - NETEJA I ACONDICIONAMENT</t>
  </si>
  <si>
    <t>SUBVENCIO FUNCIONAMENT INST ESPORTIVES</t>
  </si>
  <si>
    <t>ESPORTS - AJUTS A ENTITATS ESPORTIVES</t>
  </si>
  <si>
    <t xml:space="preserve">CONVENI BAR FCV </t>
  </si>
  <si>
    <t>ESPORTS</t>
  </si>
  <si>
    <t>CASAL DE JOVES - REP/MANT/CONSERV. EDIFICIS</t>
  </si>
  <si>
    <t>CASAL DE JOVES - MAT/SUB/ALTRES. ORDINARI NO INVENT.</t>
  </si>
  <si>
    <t>CASAL DE JOVES - ENERGIA ELÈCTRICA</t>
  </si>
  <si>
    <t>CASAL DE JOVES - AIGUA</t>
  </si>
  <si>
    <t>JOVENTUT - PUBLICACIONS I MATERIALS DIVULGATIUS</t>
  </si>
  <si>
    <t>CURSOS CASAL JOVES - REUNIONS, CONFERÈNCIES I CURSOS</t>
  </si>
  <si>
    <t>PIDCES</t>
  </si>
  <si>
    <t xml:space="preserve">FESTES JOVES </t>
  </si>
  <si>
    <t>JOVENTUT - PLA LOCAL DE JOVENTUT</t>
  </si>
  <si>
    <t>JOVENTUT - MOBILIARI BUC I CASAL DE JOVES</t>
  </si>
  <si>
    <t>JOVENTUT - MAQUINARIA</t>
  </si>
  <si>
    <t>CASAL DE JOVES- NETEJA I ACONDICIONAMENT</t>
  </si>
  <si>
    <t>CASA MESTRES NETEJA I ACONDICIONAMENT</t>
  </si>
  <si>
    <t>JOVENTUT</t>
  </si>
  <si>
    <t>PARTICIPACIÓ CIUTADANA</t>
  </si>
  <si>
    <t>PARTICIPACIÓ CIUTADANA - SUPORT A ENTITATS</t>
  </si>
  <si>
    <t>PRESSUPOSTOS PARTICIPATIUS INVERSIONS</t>
  </si>
  <si>
    <t>RELACIONS AMB ENTITATS</t>
  </si>
  <si>
    <t>M.COMUNICACIÓ - REP./MANT./CONS. INSTAL./UTILLATGE</t>
  </si>
  <si>
    <t>COMUNICACIÓ - PUBLICACIONS I MATERIALS DIVULGATIUS</t>
  </si>
  <si>
    <t>COMUNICACIÓ I PUBLICACIONS CIUTADANES</t>
  </si>
  <si>
    <t>RECAPTACIÓ - SERVEI DE RECAPTACIÓ</t>
  </si>
  <si>
    <t>01100</t>
  </si>
  <si>
    <t>DEUTE LLARG TERMINI - INTERESSOS</t>
  </si>
  <si>
    <t>CREDITS A CURT TERMINI. INTERESSOS</t>
  </si>
  <si>
    <t>INTERESSOS DEMORA</t>
  </si>
  <si>
    <t>SERVEIS BANCARIS. COMISSIONS</t>
  </si>
  <si>
    <t>FONS DE CONTINGÈNCIA (RD 8/2013)</t>
  </si>
  <si>
    <t>AMORTITZACIO CREDITS</t>
  </si>
  <si>
    <t>HISENDA</t>
  </si>
  <si>
    <t>FOMENT DE L'OCUPACIO</t>
  </si>
  <si>
    <t>CURSOS FORMACIÓ OCUPACIONAL</t>
  </si>
  <si>
    <t>CURSOS IDIOMES</t>
  </si>
  <si>
    <t>CURSOS FORMACIÓ CONTINUA</t>
  </si>
  <si>
    <t>FORM. OCUP. - ASSEGUR. QUALITAT EN CENTRES ISO 9002</t>
  </si>
  <si>
    <t>PROMOCIÓ ECONÒMICA - PLA DESENVOLUPAMENT LOCAL</t>
  </si>
  <si>
    <t>FIRES</t>
  </si>
  <si>
    <t>SUBVENCIÓ SUPORT TEIXIT COMERCIAL</t>
  </si>
  <si>
    <t>OFICINA MUNICIPAL ATENCIÓ CONSUMIDOR</t>
  </si>
  <si>
    <t>CENTRE INTERPETACIO - CEV</t>
  </si>
  <si>
    <t>APORTACIONS PROGRAMES CONSELL COMARCAL BAIX LLOBREBAT</t>
  </si>
  <si>
    <t>APORTACIÓ CONSORCI DE TURISME DEL BAIX LLOBREBAT</t>
  </si>
  <si>
    <t>INCENTIUS CREACIÓ OCUPACIÓ</t>
  </si>
  <si>
    <t>PLA DE TURISME</t>
  </si>
  <si>
    <t xml:space="preserve">SUBVENCIÓ DINAMITZACIÓ COMERCIAL UNIÓ BOTIGUERS </t>
  </si>
  <si>
    <t>PROMOCIÓ ECONÒMICA</t>
  </si>
  <si>
    <t>DESCRIPCIÓ ORGÀNIC</t>
  </si>
  <si>
    <t>SERVEI LOGOPEDIA</t>
  </si>
  <si>
    <t>INGRESSOS</t>
  </si>
  <si>
    <t>% var</t>
  </si>
  <si>
    <t>Increment</t>
  </si>
  <si>
    <t>OPERACIONS CORRENTS</t>
  </si>
  <si>
    <t>CAP. I</t>
  </si>
  <si>
    <t>Impostos Directes</t>
  </si>
  <si>
    <t>CAP.II</t>
  </si>
  <si>
    <t>Impostos Indirectes</t>
  </si>
  <si>
    <t>CAP.III</t>
  </si>
  <si>
    <t>Taxes i altres ingressos</t>
  </si>
  <si>
    <t>CAP.IV</t>
  </si>
  <si>
    <t>Transferències corrents</t>
  </si>
  <si>
    <t>CAP.V</t>
  </si>
  <si>
    <t>Ingressos patrimonials</t>
  </si>
  <si>
    <t>OPERACIONS DE CAPITAL</t>
  </si>
  <si>
    <t>CAP. VI</t>
  </si>
  <si>
    <t>Alienació d'inversions reals</t>
  </si>
  <si>
    <t>CAP. VII</t>
  </si>
  <si>
    <t>Transferències de capital</t>
  </si>
  <si>
    <t>OPERACIONS FINANCERES</t>
  </si>
  <si>
    <t>CAP. VIII</t>
  </si>
  <si>
    <t>Actius financers</t>
  </si>
  <si>
    <t>CAP. IX</t>
  </si>
  <si>
    <t>Passius financers</t>
  </si>
  <si>
    <t>DESPESES</t>
  </si>
  <si>
    <t>Despeses de personal</t>
  </si>
  <si>
    <t>Béns corrents i serveis</t>
  </si>
  <si>
    <t>Despeses financeres</t>
  </si>
  <si>
    <t>CAP. V</t>
  </si>
  <si>
    <t>Fons de contingència</t>
  </si>
  <si>
    <t>Inversions reals</t>
  </si>
  <si>
    <t>TOTAL PRESSUPOST DE DESPESES</t>
  </si>
  <si>
    <t>BENESTAR SOCIAL - CONVENI CREU ROJA BANC D'ALIMENTS</t>
  </si>
  <si>
    <t>BENESTAR SOCIAL - CONVENI PARROQUIA DE SANT MATEU BANC D'ALIMENTS</t>
  </si>
  <si>
    <t>BENESTAR SOCIAL  CENTRES SOCIALS SUBVENCIONS</t>
  </si>
  <si>
    <t>CÀNONS CONCESSIÓ CEM</t>
  </si>
  <si>
    <t>ARRENDAMENTS POLÍGON INDUSTRIAL</t>
  </si>
  <si>
    <t>JOVENTUT - PREMIS</t>
  </si>
  <si>
    <t>JOVENTUT - GRUP D'ESPLAI PARRÒQUIA DE VALLIRANA</t>
  </si>
  <si>
    <t>JOVENTUT - APUNT ASS. PERSONES UNIDES NOSTRES TRADICIONS</t>
  </si>
  <si>
    <t>INVERSIÓ TALAIA. MOBILIARI I MATERIAL ESPECÍFIC</t>
  </si>
  <si>
    <t>BARRUFETS - MAQUINÀRIA</t>
  </si>
  <si>
    <t>TALAIA - MAQUINARIA</t>
  </si>
  <si>
    <t>ESCOLA IRIS. EDUCACIÓ ESPECIAL. SUPORT A LES ACTIVITATS</t>
  </si>
  <si>
    <t>BENESTAR SOCIAL ACORD FUNDACIÓ ACOSU</t>
  </si>
  <si>
    <t>BENESTAR SOCIAL CONVENI CC TRANSPORT ADAPTAT IRIS</t>
  </si>
  <si>
    <t>BENESTAR SOCIAL CONVENI CC SERVEI MALTRACTAMENT PERSONES GRANS</t>
  </si>
  <si>
    <t>BENESTAR SOCIAL CC EAIA III</t>
  </si>
  <si>
    <t>DIBA. IGUALTAT</t>
  </si>
  <si>
    <t>GENCAT. TRANSPORT ADAPTAT</t>
  </si>
  <si>
    <t>DIBA. PROGRAMA COMPLEMENTARI GARANTIA BENESTAR SOCIAL</t>
  </si>
  <si>
    <t>NOTES SIMPLES ESCRIPTURES</t>
  </si>
  <si>
    <t>ACTUACIONS D'EMERGÈNCIA VIA PÚBLIA</t>
  </si>
  <si>
    <t>APORTACIÓ ANUAL MUNTANYES DEL BAIX</t>
  </si>
  <si>
    <t>MASIA CAN BATLLE - NETEJA I ACONDICIONAMENT</t>
  </si>
  <si>
    <t>NOVA BIBLIOTECA ENERGIA ELECTRICA</t>
  </si>
  <si>
    <t>NOVA BIBLIOTECA AIGUA</t>
  </si>
  <si>
    <t>NOVA BIBLIOTECA REPARACIÓ I CONSERVACIÓ</t>
  </si>
  <si>
    <t>NOVA BIBLIOTECA NETEJA I ACONDICIONAMENT</t>
  </si>
  <si>
    <t>CASA MESTRES ENERGIA ELECTRICA</t>
  </si>
  <si>
    <t>CASA MESTRES AIGUA</t>
  </si>
  <si>
    <t>DESPESES PREMIS VILA DE VALLIRANA</t>
  </si>
  <si>
    <t>CULTURA PREMIS CONCURS LITERARI</t>
  </si>
  <si>
    <t>CULTURA PREMIS CARNESTOLTES</t>
  </si>
  <si>
    <t>NOVA BIBLIOTECA DESPESES COMUNITAT</t>
  </si>
  <si>
    <t>NOVA BIBLIOTECA TELÈFON</t>
  </si>
  <si>
    <t>CULTURA PREMIS A L'ENTORN DE LES FESTES POPULARS</t>
  </si>
  <si>
    <t>ACA. CONVENI INGRESSOS DESPESA CORRENT</t>
  </si>
  <si>
    <t>ACA. CONVENI REPOSICIONS I MILLORES</t>
  </si>
  <si>
    <t>ACA INVERSIÓ REPOSICIÓ I MILLORA</t>
  </si>
  <si>
    <t>SANEJAMENT. ALTRES DESPESES CONVENI ACA</t>
  </si>
  <si>
    <t>APLICACIONS</t>
  </si>
  <si>
    <t>ÒRGAN RESPONSABLE</t>
  </si>
  <si>
    <t>CODI PROJECTE</t>
  </si>
  <si>
    <t>IMPORT ANUALITAT</t>
  </si>
  <si>
    <t>TIPUS DE FINANÇAMENT</t>
  </si>
  <si>
    <t>RECURSOS PROPIS</t>
  </si>
  <si>
    <t>OPERACIONS DE CRÈDIT</t>
  </si>
  <si>
    <t>ALTRES MULTES I SANCIONS</t>
  </si>
  <si>
    <t>AMTU - VALLIBUS</t>
  </si>
  <si>
    <t>GENCAT. ACCIÓ SOCIAL. ALTRES</t>
  </si>
  <si>
    <t>DESCRIPCIÓ</t>
  </si>
  <si>
    <t>BENEFICIARI</t>
  </si>
  <si>
    <t>UNIÓ DE BOTIGUERS</t>
  </si>
  <si>
    <t>AVDF</t>
  </si>
  <si>
    <t>ACA</t>
  </si>
  <si>
    <t>DIPUTACIÓ BARCELONA</t>
  </si>
  <si>
    <t>OBERTURA PNOED</t>
  </si>
  <si>
    <t>GENCAT</t>
  </si>
  <si>
    <t>IMPOST SOBRE BÉNS IMMOBLES. BÉNS IMMOBLES DE NAT RÚSTICA</t>
  </si>
  <si>
    <t>IMPOST SOBRE BÉNS IMMOBLES. BÉNS IMMOBLES DE NAT URBANA</t>
  </si>
  <si>
    <t>IMPOST SOBRE INCREM DEL VALOR DELS TERREN DE NAT URBANA.</t>
  </si>
  <si>
    <t>AGE. PARTICIPACIÓ EN ELS TRIBUTS DE L'ESTAT</t>
  </si>
  <si>
    <t>CLASSIFICACIÓ ORGÀNICA</t>
  </si>
  <si>
    <t>AJUTS FOMENT DEL TRANSPORT PÚBLIC</t>
  </si>
  <si>
    <t>LLOGUER NAU INDUSTRIAL</t>
  </si>
  <si>
    <t>CASA MESTRE REP/MANT/CONSERV</t>
  </si>
  <si>
    <t>CASINO ENERGIA ELECTRICA</t>
  </si>
  <si>
    <t>CASINO AIGUA</t>
  </si>
  <si>
    <t>CASINO GAS</t>
  </si>
  <si>
    <t>PAVELLO ENERGIA ELECTRICA</t>
  </si>
  <si>
    <t>PAVELLO AIGUA</t>
  </si>
  <si>
    <t>PAVELLO GAS</t>
  </si>
  <si>
    <t>PROJECTES INCLUSIUS</t>
  </si>
  <si>
    <t>COMERÇ - CAMPANYES COMERCIALS</t>
  </si>
  <si>
    <t>MATERIAL FUNGIBLE CASA MESTRE</t>
  </si>
  <si>
    <t>PACTO ESTADO VIOLENCIA DE GENERO</t>
  </si>
  <si>
    <t>TAXA PER OCUPACIÓ DE LA VIA PÚBLICA AMB TERRASSES.(mercat setmanal)</t>
  </si>
  <si>
    <t>PREU PUBLIC ESCOLES BRESSOL (NOVA PARTIDA)</t>
  </si>
  <si>
    <t>DIBA. FINANÇAMENT PROTECCIO CIVIL</t>
  </si>
  <si>
    <t>DIBA. PREVENCIO D'INCENDIS FORESTALS PPI</t>
  </si>
  <si>
    <t xml:space="preserve">COVA BONICA CONVENI UB </t>
  </si>
  <si>
    <t>UNIVERSITAT DE BARCELONA</t>
  </si>
  <si>
    <t>CONSELL COMARCAL</t>
  </si>
  <si>
    <t>DIBA. BIBLIIOTECA LLIBRES</t>
  </si>
  <si>
    <t>47000</t>
  </si>
  <si>
    <t>RENTING O LEASING EDIFICI POLICIA</t>
  </si>
  <si>
    <t>AMORTITZACIO CREDIT SECTOR PÚBLIC</t>
  </si>
  <si>
    <t>ESTUDIS I SERVEIS TÈCNICS ECONÒMICS</t>
  </si>
  <si>
    <t>CONTRACTE I MANTENIMENT PAVELLÓ</t>
  </si>
  <si>
    <t>BEQUES MEJADOR - SUPORT EDUCATIU</t>
  </si>
  <si>
    <t>PLA DE BARRIS (PARCS, ASFALTS, VORERES, PACIFICACIONS, TALUSOS…)</t>
  </si>
  <si>
    <t>Secretaria</t>
  </si>
  <si>
    <t>Serveis Territorials</t>
  </si>
  <si>
    <t>Joventut</t>
  </si>
  <si>
    <t>Servei Generals</t>
  </si>
  <si>
    <t>Ensenyament</t>
  </si>
  <si>
    <t>Informàtica</t>
  </si>
  <si>
    <t>Participació</t>
  </si>
  <si>
    <t>CLUB FUTBOL VALLIRANA</t>
  </si>
  <si>
    <t>PROTECCIÓ CIVIL</t>
  </si>
  <si>
    <t>AMPA BARRUFETS</t>
  </si>
  <si>
    <t>CENTRE EXCURSIONISTA VALLIRANA</t>
  </si>
  <si>
    <t>ESCOLA POMPEU FABRA</t>
  </si>
  <si>
    <t>ESCOLA LA GINESTA</t>
  </si>
  <si>
    <t>ESCOLA L'OLIVERA</t>
  </si>
  <si>
    <t xml:space="preserve"> GRUP D'ESPLAI PARRÒQUIA DE VALLIRANA</t>
  </si>
  <si>
    <t>ESCOLA CAMPDERROS</t>
  </si>
  <si>
    <t>APUNT ASS. PERSONES UNIDES NOSTRES TRADICIONS</t>
  </si>
  <si>
    <t>AMPA TALAIA</t>
  </si>
  <si>
    <t>AMPA DOMINIQUES</t>
  </si>
  <si>
    <t>AMPA POMPEU FABRA</t>
  </si>
  <si>
    <t>AMPA LA GINESTA</t>
  </si>
  <si>
    <t>AMPA L'OLIVERA</t>
  </si>
  <si>
    <t>ESCOLA IRIS EDUCACIÓ ESPECIAL</t>
  </si>
  <si>
    <t>AMPA VALL D'ARUS</t>
  </si>
  <si>
    <t>ESCOLA DE MUSICA</t>
  </si>
  <si>
    <t>A.C.M./ LOCALRET/AMTU /DGSC/ F.M.C.</t>
  </si>
  <si>
    <t>CLUB PATINATGE VALLIRANA</t>
  </si>
  <si>
    <t>CASINO VALLIRANENC- SECCIÓ DE TEATRE</t>
  </si>
  <si>
    <t>CLUB RÍTMICA VALLIRANA</t>
  </si>
  <si>
    <t xml:space="preserve"> CLUB PETANCA BASSIOLES</t>
  </si>
  <si>
    <t xml:space="preserve"> BTU-K-VALLIRANA</t>
  </si>
  <si>
    <t>ASSOCIACIÓ CONVOY</t>
  </si>
  <si>
    <t xml:space="preserve"> CLUB CICLISTA PINXO VALLIRANA</t>
  </si>
  <si>
    <t>AMICS DE VALLIRANA</t>
  </si>
  <si>
    <t>CLUB ATLÈTIC VETERANS VALLIRANA</t>
  </si>
  <si>
    <t>CLUB ESPORTIU HYUN SU VALLIRANA</t>
  </si>
  <si>
    <t>CERCLE ARTÍSTIC DE VALLIRANA</t>
  </si>
  <si>
    <t>TAGYM VALLIRANA</t>
  </si>
  <si>
    <t xml:space="preserve"> ASSOCIACIÓ FOTOGRÀFICA DE VALLIRANA</t>
  </si>
  <si>
    <t>CLUB NATACIÓ VALLIRANA</t>
  </si>
  <si>
    <t>CORAL L'ESCLAT DE VALLIRANA</t>
  </si>
  <si>
    <t>PENYA BLAUGRANA VALLIRANA</t>
  </si>
  <si>
    <t>TRANSPORT ADAPTAT IRIS</t>
  </si>
  <si>
    <t xml:space="preserve"> ASSOCIACIÓ DE PERSONES UNIDES PER LES NOSTRES TRADICIONS II</t>
  </si>
  <si>
    <t>CLUB DE PETANCA</t>
  </si>
  <si>
    <t xml:space="preserve"> CLUB TRIATLÓ VALLIRANA</t>
  </si>
  <si>
    <t>GRUP SARDANISTA ESPIGUES D'OR</t>
  </si>
  <si>
    <t>ASSOCIACIÓ ESPORTIVA VALLIRANA</t>
  </si>
  <si>
    <t>BÀSQUET VALLIRANA</t>
  </si>
  <si>
    <t>CONVENI PARROQUIA DE SANT MATEU BANC D'ALIMENTS</t>
  </si>
  <si>
    <t>COLLA DEL DRAC APOCALEUS</t>
  </si>
  <si>
    <t xml:space="preserve"> CLUB FUTBOL VALLIRANA</t>
  </si>
  <si>
    <t xml:space="preserve">CREU ROJA </t>
  </si>
  <si>
    <t>CONSORCI DE NORMALITZACIÓ LINGÜÍSTICA</t>
  </si>
  <si>
    <t>CENTRE D'ESTUDIS DEL BAIX LLOBREGAT</t>
  </si>
  <si>
    <t>RETRIBUCIONS COMPLEMENT DESTÍ FUNCIONARIS. EDUCACIÓ</t>
  </si>
  <si>
    <t>RETRIBUCIONS COMPLEMENT ESPECÍFIC FUNCIONARIS. EDUCACIÓ</t>
  </si>
  <si>
    <t>RETRIBUCIONS ALTRES COMPLEMENTS FUNCIONARIS. EDUCACIÓ</t>
  </si>
  <si>
    <t>SEGURETAT SOCIAL FUNCIONARIS. EDUCACIÓ</t>
  </si>
  <si>
    <t>RETRIBUCIONS BÀSIQUES. LABORAL TEMPORAL BIBLIOTECA</t>
  </si>
  <si>
    <t>SEGURETAT SOCIAL. LABORAL TEMPORAL BIBLIOTECA</t>
  </si>
  <si>
    <t>RETRIBUCIONS BÀSIQUES. LABORAL TEMPORAL INFORMÀTICA</t>
  </si>
  <si>
    <t>TRIENNIS. LABORAL TEMPORAL INFORMÀTICA</t>
  </si>
  <si>
    <t>SEGURETAT SOCIAL. LABORAL TEMPORAL INFORMÀTICA</t>
  </si>
  <si>
    <t>VALORACIÓ LLOCS DE TREBALL</t>
  </si>
  <si>
    <t>TOTAL PRESSUPOST DE SUBVENCIONS DIRECTES</t>
  </si>
  <si>
    <t xml:space="preserve">ADCIÓ.GRAL.HAB.-NETEJA I ACONDICIONAMENT </t>
  </si>
  <si>
    <t xml:space="preserve">BIBLIOTECA FÀBRICA DEL COTÓ REP MANT CONSERV </t>
  </si>
  <si>
    <t>CULTURA CERCEL ARTÍSTIC DE VALLIRANA</t>
  </si>
  <si>
    <t>CULTURA ASSOCIACIÓ FOTOGRÀFICA DE VALLIRANA</t>
  </si>
  <si>
    <t>ESPORTS CONVENI ANY 2020 CLUB FUTBOL VALLIRANA</t>
  </si>
  <si>
    <t>ESPORTS CONVENI ANY 2020 BÀSQUET VALLIRANA</t>
  </si>
  <si>
    <t>ESPORTS CONVENI ANY 2020 ASSOCIACIÓ ESPORTIVA VALLIRANA</t>
  </si>
  <si>
    <t>ESPORTS CONVENI ANY 2020 CLUB TRIATLÓ VALLIRANA</t>
  </si>
  <si>
    <t>ESPORTS CONVENI ANY 2020 VALLIRANA CLUB DE PETANCA</t>
  </si>
  <si>
    <t>ESPORTS CONVENI ANY 2020 PENYA BLAUGRANA VALLIRANA</t>
  </si>
  <si>
    <t>ESPORTS CONVENI ANY 2020 CLUB NATACIÓ VALLIRANA</t>
  </si>
  <si>
    <t>ESPORTS CONVENI ANY 2020 ESPORTIU TAGYM VALLIRANA</t>
  </si>
  <si>
    <t>ESPORTS CONVENI ANY 2020 CLUB ESPORTIU HYUN SU VALLIRANA</t>
  </si>
  <si>
    <t>ESPORTS CONVENI ANY 2020 CLUB ATLÈTIC VETERANS VALLIRANA</t>
  </si>
  <si>
    <t>ESPORTS CONVENI ANY 2020 CLUB CICLISTA PINXO VALLIRANA</t>
  </si>
  <si>
    <t>ESPORTS CONVENI ANY 2020 CENTRE EXCURSIONISTA VALLIRANA</t>
  </si>
  <si>
    <t>ESPORTS CONVENI ANY 2020 CLUB PETANCA BASSIOLES</t>
  </si>
  <si>
    <t>ESPORTS CONVENI ANY 2020 CLUB RÍTMICA VALLIRANA</t>
  </si>
  <si>
    <t>ESPORTS CONVENI ANY 2020 CLUB PATINATGE VALLIRANA</t>
  </si>
  <si>
    <t>ESPORTS CONVENI ANY 2020 AMPA VERGE DEL ROSER</t>
  </si>
  <si>
    <t>DIBA. GESTOR D'EXPEDIENTS (NOVA)</t>
  </si>
  <si>
    <t>DIBA. PARTICIPACIÓ PRESSUPOSTOS PARTICIPATIUS</t>
  </si>
  <si>
    <t>PLA INTERNACIONALITZACIÓ</t>
  </si>
  <si>
    <t>PROJECTES OCUPACIO I DESENVOLUPAMENT LOCAL</t>
  </si>
  <si>
    <t>SUBV. CORRENTS CONSELL COMARCAL</t>
  </si>
  <si>
    <t>BAR PAVELLO</t>
  </si>
  <si>
    <t>ACTIVITATS I PROJECTES PERSONES GRANS</t>
  </si>
  <si>
    <t>AJUTS URGENCIA SOCIAL - HABITATGE</t>
  </si>
  <si>
    <t>ALTRES DESPESES DIVERSES D'URGENCIA SOCIAL COVID-19</t>
  </si>
  <si>
    <t>DIBA. ABORDATGE VIOL MASCLISTES</t>
  </si>
  <si>
    <t>CONVENI CONSELL COMARCAL BUS ESCOLAR</t>
  </si>
  <si>
    <t>ACTUACIONS D'MERGÈNCIA - EXECUCIONS SUBSIDIÀRIES D'OBRES</t>
  </si>
  <si>
    <t>MANTENIMENT I CONSERVACIÓ  INSTAL·LACIONS TÈRMIQUES ALS EDIFICIS/ CONTRA INCENDIS</t>
  </si>
  <si>
    <t>FRANGES PROTECCIO D'INCENDIS</t>
  </si>
  <si>
    <t>GESTIO FORESTAL PER A LA PREVENCIO D'INCENDIS</t>
  </si>
  <si>
    <t>CONTROL PLAGUES - MALALTIES VERD URBA</t>
  </si>
  <si>
    <t>CAP 2</t>
  </si>
  <si>
    <t>CAP 3</t>
  </si>
  <si>
    <t>CAP 4</t>
  </si>
  <si>
    <t>CAP 6</t>
  </si>
  <si>
    <t>CAP 5</t>
  </si>
  <si>
    <t>CAP 8</t>
  </si>
  <si>
    <t>CAP 9</t>
  </si>
  <si>
    <t>PROJECTE AUDITORIES ENERGETIQUES CREU ROJA</t>
  </si>
  <si>
    <t>ECONOMIC</t>
  </si>
  <si>
    <t>CAP 1</t>
  </si>
  <si>
    <t>BENS CORRENS I SERVEIS</t>
  </si>
  <si>
    <t>DESPESES FINANCERES</t>
  </si>
  <si>
    <t>TRANFERÈNCIES CORRENTS</t>
  </si>
  <si>
    <t>FONS DE CONTINGÈNCIA</t>
  </si>
  <si>
    <t>INVERSIONS REALS</t>
  </si>
  <si>
    <t>DESPESES PERSONAL</t>
  </si>
  <si>
    <t xml:space="preserve">TOTAL PRESSUP. DESPESES </t>
  </si>
  <si>
    <t>SUPORT VETLLADORS SERVEI MENJADOR ESCOLARS</t>
  </si>
  <si>
    <t>PARCEL.LES PRIV ED NO EDIFICADES - EXECUCIÓ SUBSIDIÀRIA</t>
  </si>
  <si>
    <t>DIBA. PLANS D'OCUPACIÓ</t>
  </si>
  <si>
    <t>MANTENIMENT SEMÀFORS I INFRAESTRUCTURES CARRER MAJOR</t>
  </si>
  <si>
    <t>PROJECTES CONSELL DE REACTIVACIÓ SOCIAL I ECONOMICA</t>
  </si>
  <si>
    <t>AMPA CAMPDERROS</t>
  </si>
  <si>
    <t>ASSOCIACIÓ DEFENSA FORESTAL</t>
  </si>
  <si>
    <t>TOTAL PRESSUP. DESPESES 2021</t>
  </si>
  <si>
    <t>RETRIBUCIONS BÀSIQUES FUNCIONARIS. EDUCACIÓ - GRUP A2</t>
  </si>
  <si>
    <t>TRIENNIS FUNCIONARIS. EDUCACIÓ</t>
  </si>
  <si>
    <t>RETRIBUCIONS BÀSIQUES. LABORAL TEMPORAL CULTURA</t>
  </si>
  <si>
    <t>TRIENNIS. LABORAL TEMPORAL CULTURA</t>
  </si>
  <si>
    <t>SEGURETAT SOCIAL. LABORAL TEMPORAL CULTURA</t>
  </si>
  <si>
    <t>TRIENNIS. LABORAL TEMPORAL BIBLIOTECA</t>
  </si>
  <si>
    <t>RETRIBUCIONS BÀSIQUES FUNCIONARIS. PROMOCIÓ ECONÒMICA - GRUP A1</t>
  </si>
  <si>
    <t>TRIENNIS FUNCIONARIS. PROMOCIÓ ECONÒMICA</t>
  </si>
  <si>
    <t>RETRIBUCIONS COMPLEMENT DESTÍ FUNCIONARIS. PROMOCIÓ ECONÒMICA</t>
  </si>
  <si>
    <t>RETRIBUCIONS COMPLEMENT ESPECÍFIC FUNCIONARIS. PROMOCIÓ ECONÒMICA</t>
  </si>
  <si>
    <t>RETRIBUCIONS ALTRES COMPLEMENTS FUNCIONARIS. PROMOCIÓ ECONÒMICA</t>
  </si>
  <si>
    <t>SEGURETAT SOCIAL FUNCIONARIS. PROMOCIÓ ECONÒMICA</t>
  </si>
  <si>
    <t>RETRIBUCIONS BÀSIQUES. LABORAL TEMPORAL. GABINET ALCALDIA</t>
  </si>
  <si>
    <t>TRIENNIS. LABORAL TEMPORAL. GABINET ALCALDIA</t>
  </si>
  <si>
    <t>SEGURETAT SOCIAL. LABORAL TEMPORAL. GABINET ALCALDIA</t>
  </si>
  <si>
    <t>RETRIBUCIONS BÀSIQUES FUNCIONARIS. GABINET ALCALDIA - GRUP A1</t>
  </si>
  <si>
    <t>RECÀRRECS i SANCIONS TGSS</t>
  </si>
  <si>
    <t>RECURSOS HUMANS - SERV. MÈDIC I PREVENCIÓ DE RISCOS i VIGILANCIA DE LA SALUT</t>
  </si>
  <si>
    <t>INTERESSOS CONVENI SENTÈNCIA 5400/2018</t>
  </si>
  <si>
    <t>CONVENI SENTENCIA 5400/2018</t>
  </si>
  <si>
    <t>PLA GENERAL D'INVERSIONS DIPUTACIÓ DE BARCELONA</t>
  </si>
  <si>
    <t>FINANÇAMENT GENERALITAT LLARS D'INFANTS</t>
  </si>
  <si>
    <t>BIBLIOTECA  ACTIVIDADES</t>
  </si>
  <si>
    <t>BIBLIOTECA COMPRA LLIBRES</t>
  </si>
  <si>
    <t>Cultura</t>
  </si>
  <si>
    <t>PRESSUPOST 2022</t>
  </si>
  <si>
    <t>PRESSUPOST DE DESPESES 2022
AJUNTAMENT DE VALLIRANA</t>
  </si>
  <si>
    <t>2022</t>
  </si>
  <si>
    <t>PRESSUPOST D'INGRESSOS 2022
AJUNTAMENT DE VALLIRANA</t>
  </si>
  <si>
    <t>RETIRADA DE VEHICLES</t>
  </si>
  <si>
    <t>SERVEI EQUIPS VIDEOVIGILANCIA CARRER</t>
  </si>
  <si>
    <t>EQUIPS PROCESSOS INFORMACIO I CONTROL POLICIA</t>
  </si>
  <si>
    <t>ADQUISICIÓ MOTOCILETES POLICIA</t>
  </si>
  <si>
    <t>APORTACIÓ FUNDACIÓ BOTET</t>
  </si>
  <si>
    <t>MANT I GESTIO PUNT RECARREGA</t>
  </si>
  <si>
    <t>CASINO  ERMITA DE SANT SILVESTRE - NETEJA I ACONDICIONAMENT</t>
  </si>
  <si>
    <t>DIBA. FONS RESILIENCIA</t>
  </si>
  <si>
    <t>PREMI NOVEL.LA HISTÒRICA</t>
  </si>
  <si>
    <t>DESPESES PREMI NOVEL.LA HISTÒRICA</t>
  </si>
  <si>
    <t>FESTIVAL DE GUITARRA</t>
  </si>
  <si>
    <t>AGENDA CULTURA</t>
  </si>
  <si>
    <t>REFORMA CASINO</t>
  </si>
  <si>
    <t>PROGRAMA FEMINISTA CONSELL COMARCAL</t>
  </si>
  <si>
    <t>PROGRAMA INVERSIONS CONSELL COMARCAL</t>
  </si>
  <si>
    <t xml:space="preserve">policia </t>
  </si>
  <si>
    <t>MILLORA PLA DIRECTOR, XARXA DE SUBMINISTRAMENT D'AIGUA I CLAVAGUERAM</t>
  </si>
  <si>
    <t>INVERSIONS EN ESCOLES PÚBLIQUES</t>
  </si>
  <si>
    <t>INVERSIONS EN INSTAL.LACIONS MUNICIPALS</t>
  </si>
  <si>
    <t>INSTAL.LACIÓ PLAQUES FOTOVOLTAIQUES</t>
  </si>
  <si>
    <t>SUBMINISTRAMENT PUNT RECÀRREGUES</t>
  </si>
  <si>
    <t>EDIFICI POLICIA LOCAL</t>
  </si>
  <si>
    <t>DIBA. CASAL INCLUSIU</t>
  </si>
  <si>
    <t>PROGRAMA GARANTIA JUVENIL SOC</t>
  </si>
  <si>
    <t xml:space="preserve">ALTRES DESPESES CONSERGES </t>
  </si>
  <si>
    <t>DESPESES ARXIU</t>
  </si>
  <si>
    <t>CULTURA- ARREND. EDIFICIS I ALTRES CONSTRUCC.</t>
  </si>
  <si>
    <t>SERVEIS TECNICS I MEDI AMBIENT - ARREND. DE MATERIAL DE TRANSPORT</t>
  </si>
  <si>
    <t>SERVEIS TECNICS I MEDI AMBIENT - REPARACIONS MATERIAL TRANSPORT</t>
  </si>
  <si>
    <t>GENCAT. FONS COMPLEMENTARI DE COOPERACIÓ</t>
  </si>
  <si>
    <t>AJUNTAMENT DE VALLIRANA
ANNEX D'INVERSIONS DEL PRESSUPOST 2022</t>
  </si>
  <si>
    <t>ANNEX DE SUBVENCIONS NOMINATIVES  DEL PRESSUPOST 2022</t>
  </si>
  <si>
    <t>Sanajament</t>
  </si>
  <si>
    <t>AJUNTAMENT DE VALLIRANA
PRESSUPOST 2022</t>
  </si>
  <si>
    <t>RETRIBUCIONS BÀSIQUES FUNCIONARIS. SECRETARIA - GRUP C1</t>
  </si>
  <si>
    <t>RETRIBUCIONS BÀSIQUES LABORAL TEMPORAL. SERVEIS TERRITORIALS</t>
  </si>
  <si>
    <t>TRIENNIS LABORAL TEMPORAL. SERVEIS TERRITORIALS</t>
  </si>
  <si>
    <t>RETRIBUCIONS BÀSIQUES. ALTRE PERSONAL TEMP. MEDI AMBIENT (SOC)</t>
  </si>
  <si>
    <t>RETRIBUCIONS BÀSIQUES. ALTRE PERSONAL TEMP. COMUNICACIÓ (SOC)</t>
  </si>
  <si>
    <t>IGUALTAT - ACCIONS PLA D'IGUALTAT</t>
  </si>
  <si>
    <t>TOTAL INVERSIONS PRESSUPOST 2022</t>
  </si>
  <si>
    <t>ORG.</t>
  </si>
  <si>
    <t>ECO.</t>
  </si>
  <si>
    <t>IMPORT ANUALITAT 2022</t>
  </si>
  <si>
    <t>CLASSIFICACIÓ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</si>
</sst>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-* #,##0\ _P_t_s_-;\-* #,##0\ _P_t_s_-;_-* &quot;-&quot;\ _P_t_s_-;_-@_-"/>
    <numFmt numFmtId="165" formatCode="#,##0.00\ &quot;€&quot;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name val="Arial Narrow"/>
      <family val="2"/>
    </font>
    <font>
      <sz val="11"/>
      <color rgb="FFFF0000"/>
      <name val="Calibri"/>
      <family val="2"/>
      <scheme val="minor"/>
    </font>
    <font>
      <sz val="12"/>
      <color rgb="FFFF0000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indexed="9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206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1" fontId="5" fillId="2" borderId="4" xfId="1" applyNumberFormat="1" applyFont="1" applyFill="1" applyBorder="1"/>
    <xf numFmtId="1" fontId="5" fillId="2" borderId="5" xfId="1" applyNumberFormat="1" applyFont="1" applyFill="1" applyBorder="1"/>
    <xf numFmtId="49" fontId="5" fillId="2" borderId="5" xfId="1" applyNumberFormat="1" applyFont="1" applyFill="1" applyBorder="1"/>
    <xf numFmtId="0" fontId="3" fillId="0" borderId="0" xfId="0" applyFont="1" applyBorder="1"/>
    <xf numFmtId="1" fontId="6" fillId="0" borderId="0" xfId="1" applyNumberFormat="1" applyFont="1" applyFill="1" applyBorder="1"/>
    <xf numFmtId="49" fontId="6" fillId="0" borderId="0" xfId="1" applyNumberFormat="1" applyFont="1" applyFill="1" applyBorder="1"/>
    <xf numFmtId="4" fontId="6" fillId="0" borderId="0" xfId="1" applyNumberFormat="1" applyFont="1" applyFill="1" applyBorder="1" applyAlignment="1">
      <alignment horizontal="center" wrapText="1"/>
    </xf>
    <xf numFmtId="0" fontId="3" fillId="0" borderId="0" xfId="0" applyFont="1" applyFill="1"/>
    <xf numFmtId="49" fontId="5" fillId="2" borderId="8" xfId="1" applyNumberFormat="1" applyFont="1" applyFill="1" applyBorder="1"/>
    <xf numFmtId="4" fontId="3" fillId="0" borderId="0" xfId="0" applyNumberFormat="1" applyFont="1"/>
    <xf numFmtId="4" fontId="5" fillId="2" borderId="8" xfId="1" applyNumberFormat="1" applyFont="1" applyFill="1" applyBorder="1"/>
    <xf numFmtId="1" fontId="5" fillId="2" borderId="8" xfId="1" applyNumberFormat="1" applyFont="1" applyFill="1" applyBorder="1"/>
    <xf numFmtId="0" fontId="5" fillId="2" borderId="8" xfId="1" applyFont="1" applyFill="1" applyBorder="1"/>
    <xf numFmtId="0" fontId="8" fillId="0" borderId="0" xfId="0" applyFont="1"/>
    <xf numFmtId="4" fontId="9" fillId="0" borderId="0" xfId="0" applyNumberFormat="1" applyFont="1"/>
    <xf numFmtId="0" fontId="8" fillId="3" borderId="9" xfId="0" applyFont="1" applyFill="1" applyBorder="1" applyProtection="1">
      <protection locked="0"/>
    </xf>
    <xf numFmtId="0" fontId="8" fillId="0" borderId="9" xfId="0" applyFont="1" applyFill="1" applyBorder="1" applyProtection="1">
      <protection locked="0"/>
    </xf>
    <xf numFmtId="0" fontId="8" fillId="0" borderId="9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0" fontId="11" fillId="2" borderId="9" xfId="0" applyFont="1" applyFill="1" applyBorder="1"/>
    <xf numFmtId="4" fontId="11" fillId="2" borderId="9" xfId="0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8" fontId="8" fillId="0" borderId="0" xfId="0" applyNumberFormat="1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" fontId="5" fillId="2" borderId="9" xfId="1" applyNumberFormat="1" applyFont="1" applyFill="1" applyBorder="1"/>
    <xf numFmtId="49" fontId="5" fillId="2" borderId="9" xfId="1" applyNumberFormat="1" applyFont="1" applyFill="1" applyBorder="1"/>
    <xf numFmtId="4" fontId="5" fillId="2" borderId="9" xfId="1" applyNumberFormat="1" applyFont="1" applyFill="1" applyBorder="1" applyAlignment="1">
      <alignment horizontal="center" wrapText="1"/>
    </xf>
    <xf numFmtId="49" fontId="8" fillId="0" borderId="9" xfId="0" applyNumberFormat="1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center"/>
    </xf>
    <xf numFmtId="4" fontId="9" fillId="0" borderId="9" xfId="0" applyNumberFormat="1" applyFont="1" applyBorder="1"/>
    <xf numFmtId="0" fontId="10" fillId="2" borderId="9" xfId="0" applyFont="1" applyFill="1" applyBorder="1" applyProtection="1">
      <protection locked="0"/>
    </xf>
    <xf numFmtId="1" fontId="11" fillId="2" borderId="9" xfId="0" applyNumberFormat="1" applyFont="1" applyFill="1" applyBorder="1" applyAlignment="1">
      <alignment horizontal="center"/>
    </xf>
    <xf numFmtId="8" fontId="11" fillId="2" borderId="9" xfId="2" applyNumberFormat="1" applyFont="1" applyFill="1" applyBorder="1"/>
    <xf numFmtId="165" fontId="11" fillId="2" borderId="9" xfId="0" applyNumberFormat="1" applyFont="1" applyFill="1" applyBorder="1"/>
    <xf numFmtId="1" fontId="5" fillId="0" borderId="0" xfId="1" applyNumberFormat="1" applyFont="1" applyFill="1" applyBorder="1"/>
    <xf numFmtId="49" fontId="5" fillId="0" borderId="0" xfId="1" applyNumberFormat="1" applyFont="1" applyFill="1" applyBorder="1"/>
    <xf numFmtId="4" fontId="5" fillId="0" borderId="0" xfId="1" applyNumberFormat="1" applyFont="1" applyFill="1" applyBorder="1" applyAlignment="1">
      <alignment horizontal="center" wrapText="1"/>
    </xf>
    <xf numFmtId="0" fontId="0" fillId="0" borderId="0" xfId="0" applyFill="1"/>
    <xf numFmtId="0" fontId="13" fillId="0" borderId="0" xfId="0" applyFont="1"/>
    <xf numFmtId="0" fontId="14" fillId="0" borderId="0" xfId="0" applyFont="1" applyFill="1"/>
    <xf numFmtId="0" fontId="3" fillId="0" borderId="22" xfId="0" applyFont="1" applyBorder="1"/>
    <xf numFmtId="0" fontId="5" fillId="2" borderId="9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8" fontId="5" fillId="2" borderId="30" xfId="0" applyNumberFormat="1" applyFont="1" applyFill="1" applyBorder="1"/>
    <xf numFmtId="0" fontId="11" fillId="2" borderId="35" xfId="0" applyFont="1" applyFill="1" applyBorder="1"/>
    <xf numFmtId="0" fontId="11" fillId="2" borderId="30" xfId="0" applyFont="1" applyFill="1" applyBorder="1"/>
    <xf numFmtId="0" fontId="5" fillId="2" borderId="26" xfId="0" applyFont="1" applyFill="1" applyBorder="1" applyAlignment="1">
      <alignment horizontal="center" wrapText="1"/>
    </xf>
    <xf numFmtId="8" fontId="0" fillId="0" borderId="0" xfId="0" applyNumberFormat="1"/>
    <xf numFmtId="0" fontId="1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8" fillId="2" borderId="24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4" fontId="6" fillId="0" borderId="0" xfId="0" applyNumberFormat="1" applyFont="1" applyBorder="1"/>
    <xf numFmtId="10" fontId="6" fillId="0" borderId="0" xfId="0" applyNumberFormat="1" applyFont="1" applyBorder="1"/>
    <xf numFmtId="4" fontId="3" fillId="0" borderId="0" xfId="0" applyNumberFormat="1" applyFont="1" applyBorder="1"/>
    <xf numFmtId="10" fontId="7" fillId="0" borderId="0" xfId="0" applyNumberFormat="1" applyFont="1" applyBorder="1"/>
    <xf numFmtId="4" fontId="7" fillId="0" borderId="0" xfId="0" applyNumberFormat="1" applyFont="1" applyBorder="1"/>
    <xf numFmtId="0" fontId="6" fillId="0" borderId="0" xfId="0" applyFont="1" applyFill="1" applyBorder="1"/>
    <xf numFmtId="10" fontId="3" fillId="0" borderId="0" xfId="0" applyNumberFormat="1" applyFont="1" applyBorder="1"/>
    <xf numFmtId="0" fontId="5" fillId="2" borderId="24" xfId="0" applyFont="1" applyFill="1" applyBorder="1"/>
    <xf numFmtId="0" fontId="5" fillId="2" borderId="8" xfId="0" applyFont="1" applyFill="1" applyBorder="1"/>
    <xf numFmtId="4" fontId="5" fillId="2" borderId="8" xfId="0" applyNumberFormat="1" applyFont="1" applyFill="1" applyBorder="1"/>
    <xf numFmtId="10" fontId="5" fillId="2" borderId="8" xfId="0" applyNumberFormat="1" applyFont="1" applyFill="1" applyBorder="1"/>
    <xf numFmtId="0" fontId="5" fillId="2" borderId="2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22" xfId="0" applyFont="1" applyBorder="1"/>
    <xf numFmtId="0" fontId="3" fillId="0" borderId="0" xfId="0" applyFont="1" applyFill="1" applyBorder="1"/>
    <xf numFmtId="4" fontId="1" fillId="0" borderId="0" xfId="0" applyNumberFormat="1" applyFont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25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/>
    <xf numFmtId="8" fontId="6" fillId="4" borderId="14" xfId="0" applyNumberFormat="1" applyFont="1" applyFill="1" applyBorder="1"/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/>
    <xf numFmtId="8" fontId="6" fillId="4" borderId="17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/>
    <xf numFmtId="165" fontId="6" fillId="4" borderId="0" xfId="0" applyNumberFormat="1" applyFont="1" applyFill="1" applyBorder="1"/>
    <xf numFmtId="8" fontId="5" fillId="2" borderId="1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" fontId="8" fillId="0" borderId="9" xfId="0" applyNumberFormat="1" applyFont="1" applyFill="1" applyBorder="1"/>
    <xf numFmtId="43" fontId="0" fillId="0" borderId="0" xfId="3" applyFont="1"/>
    <xf numFmtId="4" fontId="3" fillId="0" borderId="0" xfId="0" applyNumberFormat="1" applyFont="1" applyBorder="1" applyAlignment="1">
      <alignment horizontal="right"/>
    </xf>
    <xf numFmtId="0" fontId="10" fillId="2" borderId="9" xfId="0" applyFont="1" applyFill="1" applyBorder="1" applyAlignment="1" applyProtection="1">
      <alignment horizontal="center"/>
      <protection locked="0"/>
    </xf>
    <xf numFmtId="8" fontId="3" fillId="0" borderId="0" xfId="0" applyNumberFormat="1" applyFont="1"/>
    <xf numFmtId="1" fontId="8" fillId="0" borderId="9" xfId="1" applyNumberFormat="1" applyFont="1" applyBorder="1" applyAlignment="1">
      <alignment horizontal="center"/>
    </xf>
    <xf numFmtId="1" fontId="8" fillId="0" borderId="9" xfId="1" applyNumberFormat="1" applyFont="1" applyBorder="1" applyAlignment="1">
      <alignment horizontal="left"/>
    </xf>
    <xf numFmtId="4" fontId="5" fillId="2" borderId="29" xfId="1" applyNumberFormat="1" applyFont="1" applyFill="1" applyBorder="1"/>
    <xf numFmtId="1" fontId="5" fillId="2" borderId="38" xfId="1" applyNumberFormat="1" applyFont="1" applyFill="1" applyBorder="1"/>
    <xf numFmtId="49" fontId="5" fillId="2" borderId="5" xfId="1" applyNumberFormat="1" applyFont="1" applyFill="1" applyBorder="1" applyAlignment="1">
      <alignment horizontal="center"/>
    </xf>
    <xf numFmtId="4" fontId="8" fillId="3" borderId="9" xfId="0" applyNumberFormat="1" applyFont="1" applyFill="1" applyBorder="1"/>
    <xf numFmtId="3" fontId="0" fillId="0" borderId="0" xfId="0" applyNumberFormat="1"/>
    <xf numFmtId="4" fontId="0" fillId="0" borderId="0" xfId="0" applyNumberFormat="1"/>
    <xf numFmtId="0" fontId="0" fillId="0" borderId="0" xfId="0" applyBorder="1"/>
    <xf numFmtId="3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4" fontId="23" fillId="0" borderId="0" xfId="0" applyNumberFormat="1" applyFont="1" applyBorder="1" applyAlignment="1">
      <alignment horizontal="right" vertical="center"/>
    </xf>
    <xf numFmtId="4" fontId="24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49" fontId="25" fillId="0" borderId="0" xfId="1" applyNumberFormat="1" applyFont="1"/>
    <xf numFmtId="4" fontId="25" fillId="0" borderId="0" xfId="1" applyNumberFormat="1" applyFont="1"/>
    <xf numFmtId="1" fontId="25" fillId="0" borderId="0" xfId="1" applyNumberFormat="1" applyFont="1" applyFill="1"/>
    <xf numFmtId="49" fontId="4" fillId="0" borderId="0" xfId="1" applyNumberFormat="1"/>
    <xf numFmtId="4" fontId="4" fillId="0" borderId="0" xfId="1" applyNumberFormat="1"/>
    <xf numFmtId="49" fontId="26" fillId="0" borderId="0" xfId="1" applyNumberFormat="1" applyFont="1"/>
    <xf numFmtId="3" fontId="13" fillId="0" borderId="0" xfId="0" applyNumberFormat="1" applyFont="1"/>
    <xf numFmtId="0" fontId="4" fillId="0" borderId="0" xfId="1"/>
    <xf numFmtId="4" fontId="22" fillId="0" borderId="0" xfId="0" applyNumberFormat="1" applyFont="1"/>
    <xf numFmtId="0" fontId="0" fillId="3" borderId="0" xfId="0" applyFill="1" applyBorder="1"/>
    <xf numFmtId="8" fontId="20" fillId="2" borderId="9" xfId="2" applyNumberFormat="1" applyFont="1" applyFill="1" applyBorder="1"/>
    <xf numFmtId="43" fontId="27" fillId="0" borderId="0" xfId="3" applyFont="1" applyBorder="1"/>
    <xf numFmtId="0" fontId="29" fillId="0" borderId="0" xfId="0" applyFont="1"/>
    <xf numFmtId="43" fontId="7" fillId="0" borderId="0" xfId="3" applyFont="1" applyBorder="1"/>
    <xf numFmtId="43" fontId="28" fillId="0" borderId="0" xfId="3" applyFont="1" applyFill="1" applyBorder="1"/>
    <xf numFmtId="43" fontId="6" fillId="0" borderId="0" xfId="3" applyFont="1" applyFill="1" applyBorder="1"/>
    <xf numFmtId="43" fontId="28" fillId="0" borderId="0" xfId="0" applyNumberFormat="1" applyFont="1" applyFill="1" applyBorder="1"/>
    <xf numFmtId="8" fontId="6" fillId="4" borderId="13" xfId="0" applyNumberFormat="1" applyFont="1" applyFill="1" applyBorder="1"/>
    <xf numFmtId="0" fontId="8" fillId="3" borderId="39" xfId="0" applyFont="1" applyFill="1" applyBorder="1" applyProtection="1">
      <protection locked="0"/>
    </xf>
    <xf numFmtId="0" fontId="0" fillId="3" borderId="0" xfId="0" applyFill="1"/>
    <xf numFmtId="43" fontId="28" fillId="3" borderId="0" xfId="3" applyFont="1" applyFill="1" applyBorder="1"/>
    <xf numFmtId="43" fontId="6" fillId="3" borderId="0" xfId="3" applyFont="1" applyFill="1" applyBorder="1"/>
    <xf numFmtId="0" fontId="8" fillId="0" borderId="9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>
      <alignment horizontal="left"/>
    </xf>
    <xf numFmtId="1" fontId="8" fillId="3" borderId="9" xfId="1" applyNumberFormat="1" applyFont="1" applyFill="1" applyBorder="1" applyAlignment="1">
      <alignment horizontal="center"/>
    </xf>
    <xf numFmtId="0" fontId="8" fillId="3" borderId="0" xfId="0" applyFont="1" applyFill="1" applyBorder="1" applyProtection="1">
      <protection locked="0"/>
    </xf>
    <xf numFmtId="0" fontId="14" fillId="0" borderId="0" xfId="0" applyFont="1"/>
    <xf numFmtId="0" fontId="30" fillId="0" borderId="0" xfId="0" applyFont="1" applyBorder="1"/>
    <xf numFmtId="0" fontId="30" fillId="0" borderId="0" xfId="0" applyFont="1"/>
    <xf numFmtId="0" fontId="30" fillId="0" borderId="0" xfId="0" applyFont="1" applyFill="1"/>
    <xf numFmtId="1" fontId="5" fillId="2" borderId="4" xfId="1" applyNumberFormat="1" applyFont="1" applyFill="1" applyBorder="1" applyAlignment="1">
      <alignment horizontal="center"/>
    </xf>
    <xf numFmtId="1" fontId="5" fillId="2" borderId="5" xfId="1" applyNumberFormat="1" applyFont="1" applyFill="1" applyBorder="1" applyAlignment="1">
      <alignment horizontal="center"/>
    </xf>
    <xf numFmtId="0" fontId="31" fillId="0" borderId="0" xfId="0" applyFont="1"/>
    <xf numFmtId="0" fontId="32" fillId="0" borderId="9" xfId="0" applyFont="1" applyFill="1" applyBorder="1" applyAlignment="1" applyProtection="1">
      <alignment horizontal="center"/>
      <protection locked="0"/>
    </xf>
    <xf numFmtId="0" fontId="32" fillId="0" borderId="9" xfId="0" applyFont="1" applyFill="1" applyBorder="1" applyAlignment="1">
      <alignment horizontal="center"/>
    </xf>
    <xf numFmtId="0" fontId="32" fillId="0" borderId="9" xfId="0" applyFont="1" applyFill="1" applyBorder="1" applyProtection="1">
      <protection locked="0"/>
    </xf>
    <xf numFmtId="4" fontId="32" fillId="0" borderId="9" xfId="0" applyNumberFormat="1" applyFont="1" applyFill="1" applyBorder="1"/>
    <xf numFmtId="1" fontId="8" fillId="0" borderId="9" xfId="1" quotePrefix="1" applyNumberFormat="1" applyFont="1" applyBorder="1" applyAlignment="1">
      <alignment horizontal="center"/>
    </xf>
    <xf numFmtId="0" fontId="8" fillId="0" borderId="9" xfId="1" applyNumberFormat="1" applyFont="1" applyBorder="1" applyAlignment="1">
      <alignment horizontal="center"/>
    </xf>
    <xf numFmtId="1" fontId="33" fillId="0" borderId="0" xfId="1" applyNumberFormat="1" applyFont="1" applyFill="1" applyBorder="1" applyAlignment="1">
      <alignment horizontal="left"/>
    </xf>
    <xf numFmtId="0" fontId="0" fillId="0" borderId="39" xfId="0" applyBorder="1"/>
    <xf numFmtId="0" fontId="8" fillId="0" borderId="9" xfId="1" quotePrefix="1" applyNumberFormat="1" applyFont="1" applyBorder="1" applyAlignment="1">
      <alignment horizontal="center"/>
    </xf>
    <xf numFmtId="0" fontId="7" fillId="0" borderId="0" xfId="0" applyFont="1" applyBorder="1"/>
    <xf numFmtId="10" fontId="1" fillId="0" borderId="0" xfId="0" applyNumberFormat="1" applyFont="1"/>
    <xf numFmtId="0" fontId="5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" fontId="5" fillId="2" borderId="38" xfId="1" applyNumberFormat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19" fillId="2" borderId="1" xfId="1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 wrapText="1"/>
    </xf>
    <xf numFmtId="0" fontId="11" fillId="2" borderId="31" xfId="0" applyFont="1" applyFill="1" applyBorder="1" applyAlignment="1">
      <alignment horizontal="center" wrapText="1"/>
    </xf>
  </cellXfs>
  <cellStyles count="26">
    <cellStyle name="Euro" xfId="2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Millares" xfId="3" builtinId="3"/>
    <cellStyle name="Normal" xfId="0" builtinId="0"/>
    <cellStyle name="Normal_Hoja1" xfId="1"/>
  </cellStyles>
  <dxfs count="0"/>
  <tableStyles count="0" defaultTableStyle="TableStyleMedium2" defaultPivotStyle="PivotStyleLight16"/>
  <colors>
    <mruColors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enteby/AppData/Local/Microsoft/Windows/INetCache/Content.Outlook/0L2UE7OX/pressupost%202020%20v.1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PING"/>
      <sheetName val="PDES"/>
      <sheetName val="despeses ordenades econ"/>
      <sheetName val="resum per imprimir"/>
      <sheetName val="INVERSIONS"/>
      <sheetName val="ECON"/>
      <sheetName val="SUB NOMINATIVES"/>
      <sheetName val="ACA"/>
      <sheetName val="neteja"/>
      <sheetName val="pendent informe Sevilla"/>
    </sheetNames>
    <sheetDataSet>
      <sheetData sheetId="0" refreshError="1"/>
      <sheetData sheetId="1" refreshError="1">
        <row r="6">
          <cell r="D6">
            <v>9132740.1999999993</v>
          </cell>
          <cell r="E6">
            <v>9765200</v>
          </cell>
        </row>
        <row r="12">
          <cell r="E12">
            <v>200000</v>
          </cell>
        </row>
        <row r="68">
          <cell r="E68">
            <v>4095056.01</v>
          </cell>
        </row>
        <row r="125">
          <cell r="E125">
            <v>77000</v>
          </cell>
        </row>
        <row r="132">
          <cell r="E132">
            <v>0</v>
          </cell>
        </row>
        <row r="134">
          <cell r="E134">
            <v>0</v>
          </cell>
        </row>
        <row r="139">
          <cell r="E139">
            <v>17500</v>
          </cell>
        </row>
        <row r="141">
          <cell r="E141">
            <v>2375000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opLeftCell="A25" workbookViewId="0">
      <selection activeCell="C43" sqref="C43"/>
    </sheetView>
  </sheetViews>
  <sheetFormatPr baseColWidth="10" defaultRowHeight="15.6" x14ac:dyDescent="0.3"/>
  <cols>
    <col min="1" max="1" width="11.5546875" style="53"/>
    <col min="2" max="2" width="26.44140625" style="53" bestFit="1" customWidth="1"/>
    <col min="3" max="3" width="26.44140625" style="53" customWidth="1"/>
    <col min="4" max="4" width="18" style="53" customWidth="1"/>
    <col min="5" max="5" width="4" style="53" customWidth="1"/>
    <col min="6" max="6" width="1.109375" style="53" customWidth="1"/>
    <col min="7" max="7" width="14.33203125" customWidth="1"/>
    <col min="8" max="8" width="11.6640625" bestFit="1" customWidth="1"/>
    <col min="9" max="9" width="14" customWidth="1"/>
  </cols>
  <sheetData>
    <row r="1" spans="1:10" ht="15" customHeight="1" x14ac:dyDescent="0.3">
      <c r="A1" s="160" t="s">
        <v>912</v>
      </c>
      <c r="B1" s="161"/>
      <c r="C1" s="161"/>
    </row>
    <row r="2" spans="1:10" ht="15.75" customHeight="1" x14ac:dyDescent="0.3">
      <c r="A2" s="162"/>
      <c r="B2" s="162"/>
      <c r="C2" s="162"/>
    </row>
    <row r="3" spans="1:10" ht="16.2" thickBot="1" x14ac:dyDescent="0.35">
      <c r="A3" s="163"/>
      <c r="B3" s="163"/>
      <c r="C3" s="163"/>
    </row>
    <row r="4" spans="1:10" ht="16.2" customHeight="1" x14ac:dyDescent="0.3">
      <c r="A4" s="55"/>
      <c r="B4" s="55"/>
      <c r="C4" s="55"/>
      <c r="G4" s="1"/>
      <c r="H4" s="1"/>
    </row>
    <row r="5" spans="1:10" ht="16.5" customHeight="1" thickBot="1" x14ac:dyDescent="0.35">
      <c r="A5" s="57"/>
      <c r="B5" s="57" t="s">
        <v>601</v>
      </c>
      <c r="C5" s="57">
        <v>2022</v>
      </c>
      <c r="G5" s="1"/>
      <c r="H5" s="1"/>
    </row>
    <row r="6" spans="1:10" x14ac:dyDescent="0.3">
      <c r="A6" s="59"/>
      <c r="B6" s="59"/>
      <c r="C6" s="59"/>
      <c r="G6" s="1"/>
      <c r="H6" s="1"/>
    </row>
    <row r="7" spans="1:10" x14ac:dyDescent="0.3">
      <c r="A7" s="5"/>
      <c r="B7" s="60" t="s">
        <v>604</v>
      </c>
      <c r="C7" s="61">
        <f>SUM(C8:C12)</f>
        <v>18038887.550000001</v>
      </c>
      <c r="G7" s="1"/>
      <c r="H7" s="1"/>
    </row>
    <row r="8" spans="1:10" x14ac:dyDescent="0.3">
      <c r="A8" s="5" t="s">
        <v>605</v>
      </c>
      <c r="B8" s="5" t="s">
        <v>606</v>
      </c>
      <c r="C8" s="63">
        <v>9252217.2100000009</v>
      </c>
      <c r="G8" s="1"/>
      <c r="H8" s="1"/>
    </row>
    <row r="9" spans="1:10" x14ac:dyDescent="0.3">
      <c r="A9" s="5" t="s">
        <v>607</v>
      </c>
      <c r="B9" s="5" t="s">
        <v>608</v>
      </c>
      <c r="C9" s="63">
        <v>270000</v>
      </c>
      <c r="G9" s="1"/>
      <c r="H9" s="1"/>
    </row>
    <row r="10" spans="1:10" x14ac:dyDescent="0.3">
      <c r="A10" s="5" t="s">
        <v>609</v>
      </c>
      <c r="B10" s="5" t="s">
        <v>610</v>
      </c>
      <c r="C10" s="63">
        <v>3330430.42</v>
      </c>
      <c r="G10" s="1"/>
      <c r="H10" s="1"/>
    </row>
    <row r="11" spans="1:10" x14ac:dyDescent="0.3">
      <c r="A11" s="5" t="s">
        <v>611</v>
      </c>
      <c r="B11" s="5" t="s">
        <v>612</v>
      </c>
      <c r="C11" s="63">
        <v>5066410.0999999987</v>
      </c>
      <c r="G11" s="1"/>
      <c r="H11" s="1"/>
      <c r="J11" s="106"/>
    </row>
    <row r="12" spans="1:10" x14ac:dyDescent="0.3">
      <c r="A12" s="5" t="s">
        <v>613</v>
      </c>
      <c r="B12" s="5" t="s">
        <v>614</v>
      </c>
      <c r="C12" s="63">
        <v>119829.82</v>
      </c>
      <c r="G12" s="1"/>
      <c r="H12" s="1"/>
    </row>
    <row r="13" spans="1:10" x14ac:dyDescent="0.3">
      <c r="A13" s="5"/>
      <c r="B13" s="5"/>
      <c r="C13" s="63"/>
      <c r="G13" s="1"/>
      <c r="H13" s="1"/>
    </row>
    <row r="14" spans="1:10" x14ac:dyDescent="0.3">
      <c r="A14" s="5"/>
      <c r="B14" s="60" t="s">
        <v>615</v>
      </c>
      <c r="C14" s="61">
        <f>SUM(C15:C16)</f>
        <v>1246000</v>
      </c>
      <c r="G14" s="1"/>
      <c r="H14" s="1"/>
    </row>
    <row r="15" spans="1:10" x14ac:dyDescent="0.3">
      <c r="A15" s="5" t="s">
        <v>616</v>
      </c>
      <c r="B15" s="5" t="s">
        <v>617</v>
      </c>
      <c r="C15" s="63">
        <v>150000</v>
      </c>
      <c r="G15" s="1"/>
      <c r="H15" s="1"/>
    </row>
    <row r="16" spans="1:10" x14ac:dyDescent="0.3">
      <c r="A16" s="5" t="s">
        <v>618</v>
      </c>
      <c r="B16" s="5" t="s">
        <v>619</v>
      </c>
      <c r="C16" s="63">
        <v>1096000</v>
      </c>
      <c r="G16" s="1"/>
      <c r="H16" s="1"/>
    </row>
    <row r="17" spans="1:8" x14ac:dyDescent="0.3">
      <c r="A17" s="5"/>
      <c r="B17" s="66" t="s">
        <v>620</v>
      </c>
      <c r="C17" s="61">
        <f>SUM(C18:C19)</f>
        <v>1317500</v>
      </c>
      <c r="G17" s="1"/>
      <c r="H17" s="1"/>
    </row>
    <row r="18" spans="1:8" x14ac:dyDescent="0.3">
      <c r="A18" s="5" t="s">
        <v>621</v>
      </c>
      <c r="B18" s="5" t="s">
        <v>622</v>
      </c>
      <c r="C18" s="63">
        <v>17500</v>
      </c>
      <c r="G18" s="1"/>
      <c r="H18" s="1"/>
    </row>
    <row r="19" spans="1:8" x14ac:dyDescent="0.3">
      <c r="A19" s="5" t="s">
        <v>623</v>
      </c>
      <c r="B19" s="5" t="s">
        <v>624</v>
      </c>
      <c r="C19" s="63">
        <v>1300000</v>
      </c>
      <c r="G19" s="1"/>
      <c r="H19" s="1"/>
    </row>
    <row r="20" spans="1:8" x14ac:dyDescent="0.3">
      <c r="A20" s="5"/>
      <c r="B20" s="5"/>
      <c r="C20" s="5"/>
      <c r="G20" s="1"/>
      <c r="H20" s="1"/>
    </row>
    <row r="21" spans="1:8" ht="16.2" thickBot="1" x14ac:dyDescent="0.35">
      <c r="A21" s="69" t="s">
        <v>141</v>
      </c>
      <c r="B21" s="69"/>
      <c r="C21" s="70">
        <f>C7+C14+C17</f>
        <v>20602387.550000001</v>
      </c>
      <c r="G21" s="1"/>
      <c r="H21" s="1"/>
    </row>
    <row r="22" spans="1:8" ht="16.2" thickBot="1" x14ac:dyDescent="0.35">
      <c r="A22" s="54"/>
      <c r="B22" s="55"/>
      <c r="C22" s="55"/>
      <c r="G22" s="1"/>
      <c r="H22" s="11"/>
    </row>
    <row r="23" spans="1:8" x14ac:dyDescent="0.3">
      <c r="A23" s="160" t="s">
        <v>912</v>
      </c>
      <c r="B23" s="161"/>
      <c r="C23" s="161"/>
      <c r="D23" s="78"/>
      <c r="G23" s="1"/>
      <c r="H23" s="1"/>
    </row>
    <row r="24" spans="1:8" x14ac:dyDescent="0.3">
      <c r="A24" s="162"/>
      <c r="B24" s="162"/>
      <c r="C24" s="162"/>
      <c r="G24" s="1"/>
      <c r="H24" s="1"/>
    </row>
    <row r="25" spans="1:8" ht="16.2" thickBot="1" x14ac:dyDescent="0.35">
      <c r="A25" s="163"/>
      <c r="B25" s="163"/>
      <c r="C25" s="163"/>
      <c r="G25" s="1"/>
      <c r="H25" s="1"/>
    </row>
    <row r="26" spans="1:8" x14ac:dyDescent="0.3">
      <c r="A26" s="5"/>
      <c r="B26" s="5"/>
      <c r="C26" s="5"/>
      <c r="G26" s="1"/>
      <c r="H26" s="1"/>
    </row>
    <row r="27" spans="1:8" ht="16.2" thickBot="1" x14ac:dyDescent="0.35">
      <c r="A27" s="57"/>
      <c r="B27" s="57" t="s">
        <v>625</v>
      </c>
      <c r="C27" s="57">
        <v>2022</v>
      </c>
      <c r="G27" s="1"/>
      <c r="H27" s="1"/>
    </row>
    <row r="28" spans="1:8" x14ac:dyDescent="0.3">
      <c r="A28" s="75"/>
      <c r="B28" s="75"/>
      <c r="C28" s="75"/>
      <c r="G28" s="96"/>
      <c r="H28" s="1"/>
    </row>
    <row r="29" spans="1:8" x14ac:dyDescent="0.3">
      <c r="A29" s="5"/>
      <c r="B29" s="60" t="s">
        <v>604</v>
      </c>
      <c r="C29" s="61">
        <f>SUM(C30:C34)</f>
        <v>16749637.548400002</v>
      </c>
      <c r="G29" s="1"/>
      <c r="H29" s="1"/>
    </row>
    <row r="30" spans="1:8" x14ac:dyDescent="0.3">
      <c r="A30" s="5" t="s">
        <v>605</v>
      </c>
      <c r="B30" s="5" t="s">
        <v>626</v>
      </c>
      <c r="C30" s="96">
        <v>6697407.71</v>
      </c>
      <c r="G30" s="96"/>
      <c r="H30" s="1"/>
    </row>
    <row r="31" spans="1:8" ht="15.75" customHeight="1" x14ac:dyDescent="0.3">
      <c r="A31" s="5" t="s">
        <v>607</v>
      </c>
      <c r="B31" s="5" t="s">
        <v>627</v>
      </c>
      <c r="C31" s="63">
        <v>8717878.8284000028</v>
      </c>
      <c r="G31" s="1"/>
      <c r="H31" s="1"/>
    </row>
    <row r="32" spans="1:8" x14ac:dyDescent="0.3">
      <c r="A32" s="5" t="s">
        <v>609</v>
      </c>
      <c r="B32" s="5" t="s">
        <v>628</v>
      </c>
      <c r="C32" s="63">
        <v>178136.01</v>
      </c>
      <c r="G32" s="1"/>
      <c r="H32" s="1"/>
    </row>
    <row r="33" spans="1:8" x14ac:dyDescent="0.3">
      <c r="A33" s="5" t="s">
        <v>611</v>
      </c>
      <c r="B33" s="5" t="s">
        <v>612</v>
      </c>
      <c r="C33" s="63">
        <v>1071215</v>
      </c>
      <c r="G33" s="1"/>
      <c r="H33" s="1"/>
    </row>
    <row r="34" spans="1:8" x14ac:dyDescent="0.3">
      <c r="A34" s="158" t="s">
        <v>629</v>
      </c>
      <c r="B34" s="77" t="s">
        <v>630</v>
      </c>
      <c r="C34" s="63">
        <v>85000</v>
      </c>
      <c r="G34" s="1"/>
      <c r="H34" s="1"/>
    </row>
    <row r="35" spans="1:8" x14ac:dyDescent="0.3">
      <c r="A35" s="5"/>
      <c r="B35" s="5"/>
      <c r="C35" s="63"/>
      <c r="G35" s="1"/>
      <c r="H35" s="1"/>
    </row>
    <row r="36" spans="1:8" x14ac:dyDescent="0.3">
      <c r="A36" s="5"/>
      <c r="B36" s="60" t="s">
        <v>615</v>
      </c>
      <c r="C36" s="61">
        <f>SUM(C37:C38)</f>
        <v>2585250</v>
      </c>
      <c r="G36" s="1"/>
      <c r="H36" s="1"/>
    </row>
    <row r="37" spans="1:8" x14ac:dyDescent="0.3">
      <c r="A37" s="5" t="s">
        <v>616</v>
      </c>
      <c r="B37" s="5" t="s">
        <v>631</v>
      </c>
      <c r="C37" s="63">
        <v>2585250</v>
      </c>
      <c r="G37" s="1"/>
      <c r="H37" s="1"/>
    </row>
    <row r="38" spans="1:8" x14ac:dyDescent="0.3">
      <c r="A38" s="5" t="s">
        <v>618</v>
      </c>
      <c r="B38" s="5" t="s">
        <v>619</v>
      </c>
      <c r="C38" s="63">
        <v>0</v>
      </c>
      <c r="G38" s="1"/>
      <c r="H38" s="1"/>
    </row>
    <row r="39" spans="1:8" x14ac:dyDescent="0.3">
      <c r="A39" s="5"/>
      <c r="B39" s="66" t="s">
        <v>620</v>
      </c>
      <c r="C39" s="61">
        <f>SUM(C40:C41)</f>
        <v>1267500</v>
      </c>
      <c r="G39" s="1"/>
      <c r="H39" s="1"/>
    </row>
    <row r="40" spans="1:8" x14ac:dyDescent="0.3">
      <c r="A40" s="5" t="s">
        <v>621</v>
      </c>
      <c r="B40" s="5" t="s">
        <v>622</v>
      </c>
      <c r="C40" s="63">
        <v>17500</v>
      </c>
      <c r="G40" s="1"/>
      <c r="H40" s="1"/>
    </row>
    <row r="41" spans="1:8" x14ac:dyDescent="0.3">
      <c r="A41" s="5" t="s">
        <v>623</v>
      </c>
      <c r="B41" s="5" t="s">
        <v>624</v>
      </c>
      <c r="C41" s="63">
        <v>1250000</v>
      </c>
      <c r="G41" s="1"/>
      <c r="H41" s="1"/>
    </row>
    <row r="42" spans="1:8" x14ac:dyDescent="0.3">
      <c r="A42" s="5"/>
      <c r="B42" s="5"/>
      <c r="C42" s="5"/>
      <c r="E42"/>
      <c r="F42"/>
    </row>
    <row r="43" spans="1:8" ht="16.2" thickBot="1" x14ac:dyDescent="0.35">
      <c r="A43" s="69" t="s">
        <v>632</v>
      </c>
      <c r="B43" s="69"/>
      <c r="C43" s="70">
        <f>C29+C36+C39</f>
        <v>20602387.5484</v>
      </c>
      <c r="E43"/>
      <c r="F43"/>
    </row>
    <row r="44" spans="1:8" x14ac:dyDescent="0.3">
      <c r="E44"/>
      <c r="F44"/>
    </row>
    <row r="45" spans="1:8" x14ac:dyDescent="0.3">
      <c r="C45" s="78"/>
      <c r="E45"/>
      <c r="F45"/>
    </row>
    <row r="46" spans="1:8" ht="15.75" customHeight="1" x14ac:dyDescent="0.3">
      <c r="C46" s="78"/>
      <c r="E46"/>
      <c r="F46"/>
    </row>
    <row r="47" spans="1:8" x14ac:dyDescent="0.3">
      <c r="E47"/>
      <c r="F47"/>
    </row>
    <row r="48" spans="1:8" x14ac:dyDescent="0.3">
      <c r="E48"/>
      <c r="F48"/>
    </row>
    <row r="49" spans="5:6" x14ac:dyDescent="0.3">
      <c r="E49"/>
      <c r="F49"/>
    </row>
    <row r="50" spans="5:6" x14ac:dyDescent="0.3">
      <c r="E50"/>
      <c r="F50"/>
    </row>
    <row r="51" spans="5:6" x14ac:dyDescent="0.3">
      <c r="E51"/>
      <c r="F51"/>
    </row>
    <row r="52" spans="5:6" x14ac:dyDescent="0.3">
      <c r="E52"/>
      <c r="F52"/>
    </row>
    <row r="53" spans="5:6" x14ac:dyDescent="0.3">
      <c r="E53"/>
      <c r="F53"/>
    </row>
    <row r="54" spans="5:6" x14ac:dyDescent="0.3">
      <c r="E54"/>
      <c r="F54"/>
    </row>
    <row r="55" spans="5:6" x14ac:dyDescent="0.3">
      <c r="E55"/>
      <c r="F55"/>
    </row>
    <row r="56" spans="5:6" x14ac:dyDescent="0.3">
      <c r="E56"/>
      <c r="F56"/>
    </row>
    <row r="57" spans="5:6" x14ac:dyDescent="0.3">
      <c r="E57"/>
      <c r="F57"/>
    </row>
    <row r="58" spans="5:6" x14ac:dyDescent="0.3">
      <c r="E58"/>
      <c r="F58"/>
    </row>
    <row r="59" spans="5:6" x14ac:dyDescent="0.3">
      <c r="E59"/>
      <c r="F59"/>
    </row>
    <row r="60" spans="5:6" x14ac:dyDescent="0.3">
      <c r="E60"/>
      <c r="F60"/>
    </row>
    <row r="61" spans="5:6" x14ac:dyDescent="0.3">
      <c r="E61"/>
      <c r="F61"/>
    </row>
  </sheetData>
  <mergeCells count="2">
    <mergeCell ref="A1:C3"/>
    <mergeCell ref="A23:C25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I36" sqref="I36"/>
    </sheetView>
  </sheetViews>
  <sheetFormatPr baseColWidth="10" defaultRowHeight="15.6" x14ac:dyDescent="0.3"/>
  <cols>
    <col min="1" max="1" width="11.44140625" style="53"/>
    <col min="2" max="2" width="26.44140625" style="53" bestFit="1" customWidth="1"/>
    <col min="3" max="3" width="26.44140625" style="53" customWidth="1"/>
    <col min="4" max="4" width="21.33203125" style="53" bestFit="1" customWidth="1"/>
    <col min="5" max="5" width="15.44140625" style="53" hidden="1" customWidth="1"/>
    <col min="6" max="6" width="14.44140625" style="53" bestFit="1" customWidth="1"/>
    <col min="7" max="7" width="17.5546875" style="53" customWidth="1"/>
    <col min="8" max="8" width="18" style="53" customWidth="1"/>
    <col min="9" max="9" width="6.44140625" style="53" bestFit="1" customWidth="1"/>
    <col min="10" max="10" width="1.109375" style="53" customWidth="1"/>
    <col min="11" max="11" width="14.33203125" customWidth="1"/>
    <col min="12" max="12" width="11.6640625" bestFit="1" customWidth="1"/>
    <col min="13" max="13" width="14" customWidth="1"/>
  </cols>
  <sheetData>
    <row r="1" spans="1:14" ht="15" customHeight="1" x14ac:dyDescent="0.3">
      <c r="A1" s="164" t="s">
        <v>912</v>
      </c>
      <c r="B1" s="165"/>
      <c r="C1" s="165"/>
      <c r="D1" s="165"/>
      <c r="E1" s="165"/>
      <c r="F1" s="165"/>
      <c r="G1" s="166"/>
    </row>
    <row r="2" spans="1:14" ht="15.75" customHeight="1" x14ac:dyDescent="0.3">
      <c r="A2" s="167"/>
      <c r="B2" s="168"/>
      <c r="C2" s="168"/>
      <c r="D2" s="168"/>
      <c r="E2" s="168"/>
      <c r="F2" s="168"/>
      <c r="G2" s="169"/>
    </row>
    <row r="3" spans="1:14" ht="16.2" thickBot="1" x14ac:dyDescent="0.35">
      <c r="A3" s="170"/>
      <c r="B3" s="171"/>
      <c r="C3" s="171"/>
      <c r="D3" s="171"/>
      <c r="E3" s="171"/>
      <c r="F3" s="171"/>
      <c r="G3" s="172"/>
    </row>
    <row r="4" spans="1:14" ht="16.2" customHeight="1" x14ac:dyDescent="0.3">
      <c r="A4" s="54"/>
      <c r="B4" s="55"/>
      <c r="C4" s="55"/>
      <c r="D4" s="55"/>
      <c r="E4" s="55"/>
      <c r="F4" s="55"/>
      <c r="G4" s="55"/>
      <c r="K4" s="1"/>
      <c r="L4" s="1"/>
    </row>
    <row r="5" spans="1:14" ht="16.5" customHeight="1" thickBot="1" x14ac:dyDescent="0.35">
      <c r="A5" s="56" t="s">
        <v>601</v>
      </c>
      <c r="B5" s="57"/>
      <c r="C5" s="57">
        <v>2022</v>
      </c>
      <c r="D5" s="57">
        <v>2021</v>
      </c>
      <c r="E5" s="57">
        <v>2018</v>
      </c>
      <c r="F5" s="73" t="s">
        <v>602</v>
      </c>
      <c r="G5" s="73" t="s">
        <v>603</v>
      </c>
      <c r="K5" s="1"/>
      <c r="L5" s="1"/>
    </row>
    <row r="6" spans="1:14" x14ac:dyDescent="0.3">
      <c r="A6" s="58"/>
      <c r="B6" s="59"/>
      <c r="C6" s="59"/>
      <c r="D6" s="59"/>
      <c r="E6" s="59"/>
      <c r="F6" s="59"/>
      <c r="G6" s="59"/>
      <c r="K6" s="1"/>
      <c r="L6" s="1"/>
    </row>
    <row r="7" spans="1:14" x14ac:dyDescent="0.3">
      <c r="A7" s="45"/>
      <c r="B7" s="60" t="s">
        <v>604</v>
      </c>
      <c r="C7" s="61">
        <f>SUM(C8:C12)</f>
        <v>18038887.550000001</v>
      </c>
      <c r="D7" s="61">
        <f>SUM(D8:D12)</f>
        <v>19176834.309999999</v>
      </c>
      <c r="E7" s="61">
        <f>SUM(E8:E12)</f>
        <v>16841523.91</v>
      </c>
      <c r="F7" s="64">
        <f>+(C7-D7)/D7</f>
        <v>-5.9339656462829293E-2</v>
      </c>
      <c r="G7" s="61">
        <f t="shared" ref="G7" si="0">SUM(G8:G12)</f>
        <v>-1137946.7600000005</v>
      </c>
      <c r="K7" s="1"/>
      <c r="L7" s="1"/>
    </row>
    <row r="8" spans="1:14" x14ac:dyDescent="0.3">
      <c r="A8" s="45" t="s">
        <v>605</v>
      </c>
      <c r="B8" s="5" t="s">
        <v>606</v>
      </c>
      <c r="C8" s="63">
        <v>9252217.2100000009</v>
      </c>
      <c r="D8" s="63">
        <v>8886333.7100000009</v>
      </c>
      <c r="E8" s="63">
        <f>[1]PING!E6</f>
        <v>9765200</v>
      </c>
      <c r="F8" s="64">
        <f t="shared" ref="F8:F21" si="1">+(C8-D8)/D8</f>
        <v>4.1173729452480795E-2</v>
      </c>
      <c r="G8" s="65">
        <f t="shared" ref="G8:G12" si="2">C8-D8</f>
        <v>365883.5</v>
      </c>
      <c r="K8" s="1"/>
      <c r="L8" s="1"/>
    </row>
    <row r="9" spans="1:14" x14ac:dyDescent="0.3">
      <c r="A9" s="45" t="s">
        <v>607</v>
      </c>
      <c r="B9" s="5" t="s">
        <v>608</v>
      </c>
      <c r="C9" s="63">
        <v>270000</v>
      </c>
      <c r="D9" s="63">
        <v>275000</v>
      </c>
      <c r="E9" s="63">
        <f>[1]PING!E12</f>
        <v>200000</v>
      </c>
      <c r="F9" s="64">
        <f t="shared" si="1"/>
        <v>-1.8181818181818181E-2</v>
      </c>
      <c r="G9" s="65">
        <f t="shared" si="2"/>
        <v>-5000</v>
      </c>
      <c r="K9" s="1"/>
      <c r="L9" s="1"/>
    </row>
    <row r="10" spans="1:14" x14ac:dyDescent="0.3">
      <c r="A10" s="45" t="s">
        <v>609</v>
      </c>
      <c r="B10" s="5" t="s">
        <v>610</v>
      </c>
      <c r="C10" s="63">
        <v>3330430.42</v>
      </c>
      <c r="D10" s="63">
        <v>5274005.0599999996</v>
      </c>
      <c r="E10" s="63">
        <v>2704267.9</v>
      </c>
      <c r="F10" s="64">
        <f t="shared" si="1"/>
        <v>-0.36851967677103437</v>
      </c>
      <c r="G10" s="65">
        <f t="shared" si="2"/>
        <v>-1943574.6399999997</v>
      </c>
      <c r="K10" s="1"/>
      <c r="L10" s="1"/>
    </row>
    <row r="11" spans="1:14" x14ac:dyDescent="0.3">
      <c r="A11" s="45" t="s">
        <v>611</v>
      </c>
      <c r="B11" s="5" t="s">
        <v>612</v>
      </c>
      <c r="C11" s="63">
        <v>5066410.0999999987</v>
      </c>
      <c r="D11" s="63">
        <v>4591960.2299999995</v>
      </c>
      <c r="E11" s="63">
        <f>[1]PING!E68</f>
        <v>4095056.01</v>
      </c>
      <c r="F11" s="64">
        <f t="shared" si="1"/>
        <v>0.10332185956235933</v>
      </c>
      <c r="G11" s="65">
        <f t="shared" si="2"/>
        <v>474449.86999999918</v>
      </c>
      <c r="K11" s="1"/>
      <c r="L11" s="1"/>
      <c r="N11" s="106"/>
    </row>
    <row r="12" spans="1:14" x14ac:dyDescent="0.3">
      <c r="A12" s="45" t="s">
        <v>613</v>
      </c>
      <c r="B12" s="5" t="s">
        <v>614</v>
      </c>
      <c r="C12" s="63">
        <v>119829.82</v>
      </c>
      <c r="D12" s="63">
        <v>149535.31</v>
      </c>
      <c r="E12" s="63">
        <f>[1]PING!E125</f>
        <v>77000</v>
      </c>
      <c r="F12" s="64">
        <f t="shared" si="1"/>
        <v>-0.19865201068563668</v>
      </c>
      <c r="G12" s="65">
        <f t="shared" si="2"/>
        <v>-29705.489999999991</v>
      </c>
      <c r="K12" s="1"/>
      <c r="L12" s="1"/>
    </row>
    <row r="13" spans="1:14" x14ac:dyDescent="0.3">
      <c r="A13" s="45"/>
      <c r="B13" s="5"/>
      <c r="C13" s="63"/>
      <c r="D13" s="63"/>
      <c r="E13" s="63"/>
      <c r="F13" s="64"/>
      <c r="G13" s="63"/>
      <c r="K13" s="1"/>
      <c r="L13" s="1"/>
    </row>
    <row r="14" spans="1:14" x14ac:dyDescent="0.3">
      <c r="A14" s="45"/>
      <c r="B14" s="60" t="s">
        <v>615</v>
      </c>
      <c r="C14" s="61">
        <f>SUM(C15:C16)</f>
        <v>1246000</v>
      </c>
      <c r="D14" s="61">
        <f>SUM(D15:D16)</f>
        <v>1582680.7</v>
      </c>
      <c r="E14" s="61">
        <f>SUM(E15:E16)</f>
        <v>0</v>
      </c>
      <c r="F14" s="64">
        <f t="shared" si="1"/>
        <v>-0.21272812639972166</v>
      </c>
      <c r="G14" s="61">
        <f>C14-D14</f>
        <v>-336680.69999999995</v>
      </c>
      <c r="K14" s="1"/>
      <c r="L14" s="1"/>
    </row>
    <row r="15" spans="1:14" x14ac:dyDescent="0.3">
      <c r="A15" s="45" t="s">
        <v>616</v>
      </c>
      <c r="B15" s="5" t="s">
        <v>617</v>
      </c>
      <c r="C15" s="63">
        <v>150000</v>
      </c>
      <c r="D15" s="63">
        <v>150000</v>
      </c>
      <c r="E15" s="63">
        <f>[1]PING!E132</f>
        <v>0</v>
      </c>
      <c r="F15" s="64"/>
      <c r="G15" s="65">
        <f t="shared" ref="G15:G16" si="3">C15-D15</f>
        <v>0</v>
      </c>
      <c r="K15" s="1"/>
      <c r="L15" s="1"/>
    </row>
    <row r="16" spans="1:14" x14ac:dyDescent="0.3">
      <c r="A16" s="45" t="s">
        <v>618</v>
      </c>
      <c r="B16" s="5" t="s">
        <v>619</v>
      </c>
      <c r="C16" s="63">
        <v>1096000</v>
      </c>
      <c r="D16" s="63">
        <v>1432680.7</v>
      </c>
      <c r="E16" s="63">
        <f>[1]PING!E134</f>
        <v>0</v>
      </c>
      <c r="F16" s="64">
        <f t="shared" si="1"/>
        <v>-0.23500051337328684</v>
      </c>
      <c r="G16" s="65">
        <f t="shared" si="3"/>
        <v>-336680.69999999995</v>
      </c>
      <c r="K16" s="1"/>
      <c r="L16" s="1"/>
    </row>
    <row r="17" spans="1:12" x14ac:dyDescent="0.3">
      <c r="A17" s="45"/>
      <c r="B17" s="66" t="s">
        <v>620</v>
      </c>
      <c r="C17" s="61">
        <f>SUM(C18:C19)</f>
        <v>1317500</v>
      </c>
      <c r="D17" s="61">
        <f>SUM(D18:D19)</f>
        <v>1152582</v>
      </c>
      <c r="E17" s="61">
        <f>SUM(E18:E19)</f>
        <v>2392500</v>
      </c>
      <c r="F17" s="64">
        <f t="shared" si="1"/>
        <v>0.14308569802408852</v>
      </c>
      <c r="G17" s="61">
        <f>C17-D17</f>
        <v>164918</v>
      </c>
      <c r="K17" s="1"/>
      <c r="L17" s="1"/>
    </row>
    <row r="18" spans="1:12" x14ac:dyDescent="0.3">
      <c r="A18" s="45" t="s">
        <v>621</v>
      </c>
      <c r="B18" s="5" t="s">
        <v>622</v>
      </c>
      <c r="C18" s="63">
        <v>17500</v>
      </c>
      <c r="D18" s="63">
        <v>17500</v>
      </c>
      <c r="E18" s="63">
        <f>[1]PING!E139</f>
        <v>17500</v>
      </c>
      <c r="F18" s="64">
        <f t="shared" si="1"/>
        <v>0</v>
      </c>
      <c r="G18" s="65">
        <f t="shared" ref="G18" si="4">D18-E18</f>
        <v>0</v>
      </c>
      <c r="K18" s="1"/>
      <c r="L18" s="1"/>
    </row>
    <row r="19" spans="1:12" x14ac:dyDescent="0.3">
      <c r="A19" s="45" t="s">
        <v>623</v>
      </c>
      <c r="B19" s="5" t="s">
        <v>624</v>
      </c>
      <c r="C19" s="63">
        <v>1300000</v>
      </c>
      <c r="D19" s="63">
        <v>1135082</v>
      </c>
      <c r="E19" s="63">
        <f>[1]PING!E141</f>
        <v>2375000</v>
      </c>
      <c r="F19" s="64">
        <f t="shared" si="1"/>
        <v>0.14529170579746661</v>
      </c>
      <c r="G19" s="65">
        <f>C19-D19</f>
        <v>164918</v>
      </c>
      <c r="K19" s="1"/>
      <c r="L19" s="1"/>
    </row>
    <row r="20" spans="1:12" x14ac:dyDescent="0.3">
      <c r="A20" s="45"/>
      <c r="B20" s="5"/>
      <c r="C20" s="5"/>
      <c r="D20" s="5"/>
      <c r="E20" s="5"/>
      <c r="F20" s="67"/>
      <c r="G20" s="63"/>
      <c r="K20" s="1"/>
      <c r="L20" s="1"/>
    </row>
    <row r="21" spans="1:12" ht="16.2" thickBot="1" x14ac:dyDescent="0.35">
      <c r="A21" s="68" t="s">
        <v>141</v>
      </c>
      <c r="B21" s="69"/>
      <c r="C21" s="70">
        <f>C7+C14+C17</f>
        <v>20602387.550000001</v>
      </c>
      <c r="D21" s="70">
        <f>D7+D14+D17</f>
        <v>21912097.009999998</v>
      </c>
      <c r="E21" s="70">
        <f>E17+E14+E7</f>
        <v>19234023.91</v>
      </c>
      <c r="F21" s="71">
        <f t="shared" si="1"/>
        <v>-5.9771068894149501E-2</v>
      </c>
      <c r="G21" s="70">
        <f>C21-D21</f>
        <v>-1309709.4599999972</v>
      </c>
      <c r="K21" s="1"/>
      <c r="L21" s="1"/>
    </row>
    <row r="22" spans="1:12" x14ac:dyDescent="0.3">
      <c r="A22" s="54"/>
      <c r="B22" s="55"/>
      <c r="C22" s="55"/>
      <c r="D22" s="55"/>
      <c r="E22" s="55"/>
      <c r="F22" s="55"/>
      <c r="G22" s="55"/>
      <c r="K22" s="1"/>
      <c r="L22" s="11"/>
    </row>
    <row r="23" spans="1:12" x14ac:dyDescent="0.3">
      <c r="A23" s="45"/>
      <c r="B23" s="5"/>
      <c r="C23" s="5"/>
      <c r="D23" s="5"/>
      <c r="E23" s="5"/>
      <c r="F23" s="5"/>
      <c r="G23" s="5"/>
      <c r="H23" s="78"/>
      <c r="K23" s="1"/>
      <c r="L23" s="1"/>
    </row>
    <row r="24" spans="1:12" ht="16.2" thickBot="1" x14ac:dyDescent="0.35">
      <c r="A24" s="72" t="s">
        <v>625</v>
      </c>
      <c r="B24" s="73"/>
      <c r="C24" s="73">
        <v>2022</v>
      </c>
      <c r="D24" s="73">
        <v>2021</v>
      </c>
      <c r="E24" s="73">
        <v>2018</v>
      </c>
      <c r="F24" s="73" t="s">
        <v>602</v>
      </c>
      <c r="G24" s="73" t="s">
        <v>603</v>
      </c>
      <c r="K24" s="1"/>
      <c r="L24" s="1"/>
    </row>
    <row r="25" spans="1:12" x14ac:dyDescent="0.3">
      <c r="A25" s="74"/>
      <c r="B25" s="75"/>
      <c r="C25" s="75"/>
      <c r="D25" s="75"/>
      <c r="E25" s="75"/>
      <c r="F25" s="75"/>
      <c r="G25" s="75"/>
      <c r="K25" s="1"/>
      <c r="L25" s="1"/>
    </row>
    <row r="26" spans="1:12" x14ac:dyDescent="0.3">
      <c r="A26" s="45"/>
      <c r="B26" s="60" t="s">
        <v>604</v>
      </c>
      <c r="C26" s="61">
        <f>SUM(C27:C31)</f>
        <v>16749637.548400002</v>
      </c>
      <c r="D26" s="61">
        <f>SUM(D27:D31)</f>
        <v>15541678.030013399</v>
      </c>
      <c r="E26" s="61">
        <f>SUM(E27:E31)</f>
        <v>13147899.73</v>
      </c>
      <c r="F26" s="62">
        <f>+(C26-D26)/E26</f>
        <v>9.1874713314884879E-2</v>
      </c>
      <c r="G26" s="61">
        <f>C26-D26</f>
        <v>1207959.5183866024</v>
      </c>
      <c r="K26" s="1"/>
      <c r="L26" s="1"/>
    </row>
    <row r="27" spans="1:12" x14ac:dyDescent="0.3">
      <c r="A27" s="45" t="s">
        <v>605</v>
      </c>
      <c r="B27" s="5" t="s">
        <v>626</v>
      </c>
      <c r="C27" s="96">
        <v>6697407.71</v>
      </c>
      <c r="D27" s="96">
        <v>6464934.3999999994</v>
      </c>
      <c r="E27" s="63">
        <v>5579002.8099999996</v>
      </c>
      <c r="F27" s="64">
        <f>+(C27-D27)/D27</f>
        <v>3.595911352170883E-2</v>
      </c>
      <c r="G27" s="65">
        <f t="shared" ref="G27:G38" si="5">C27-D27</f>
        <v>232473.31000000052</v>
      </c>
      <c r="K27" s="1"/>
      <c r="L27" s="1"/>
    </row>
    <row r="28" spans="1:12" x14ac:dyDescent="0.3">
      <c r="A28" s="45" t="s">
        <v>607</v>
      </c>
      <c r="B28" s="5" t="s">
        <v>627</v>
      </c>
      <c r="C28" s="63">
        <v>8717878.8284000028</v>
      </c>
      <c r="D28" s="63">
        <v>7821347.6200134</v>
      </c>
      <c r="E28" s="63">
        <v>6413352.8300000001</v>
      </c>
      <c r="F28" s="64">
        <f t="shared" ref="F28:F38" si="6">+(C28-D28)/D28</f>
        <v>0.11462618105510912</v>
      </c>
      <c r="G28" s="65">
        <f t="shared" si="5"/>
        <v>896531.20838660281</v>
      </c>
      <c r="K28" s="96"/>
      <c r="L28" s="1"/>
    </row>
    <row r="29" spans="1:12" x14ac:dyDescent="0.3">
      <c r="A29" s="45" t="s">
        <v>609</v>
      </c>
      <c r="B29" s="5" t="s">
        <v>628</v>
      </c>
      <c r="C29" s="63">
        <v>178136.01</v>
      </c>
      <c r="D29" s="63">
        <v>145136.01</v>
      </c>
      <c r="E29" s="63">
        <v>229100</v>
      </c>
      <c r="F29" s="64">
        <f t="shared" si="6"/>
        <v>0.22737293108719192</v>
      </c>
      <c r="G29" s="65">
        <f t="shared" si="5"/>
        <v>33000</v>
      </c>
      <c r="I29" s="159"/>
      <c r="K29" s="1"/>
      <c r="L29" s="1"/>
    </row>
    <row r="30" spans="1:12" x14ac:dyDescent="0.3">
      <c r="A30" s="45" t="s">
        <v>611</v>
      </c>
      <c r="B30" s="5" t="s">
        <v>612</v>
      </c>
      <c r="C30" s="63">
        <v>1071215</v>
      </c>
      <c r="D30" s="63">
        <v>1025260</v>
      </c>
      <c r="E30" s="63">
        <v>839726.47</v>
      </c>
      <c r="F30" s="64">
        <f t="shared" si="6"/>
        <v>4.4822776661529756E-2</v>
      </c>
      <c r="G30" s="65">
        <f t="shared" si="5"/>
        <v>45955</v>
      </c>
      <c r="K30" s="96"/>
      <c r="L30" s="1"/>
    </row>
    <row r="31" spans="1:12" ht="15.75" customHeight="1" x14ac:dyDescent="0.3">
      <c r="A31" s="76" t="s">
        <v>629</v>
      </c>
      <c r="B31" s="77" t="s">
        <v>630</v>
      </c>
      <c r="C31" s="63">
        <v>85000</v>
      </c>
      <c r="D31" s="63">
        <v>85000</v>
      </c>
      <c r="E31" s="63">
        <v>86717.62</v>
      </c>
      <c r="F31" s="64">
        <f t="shared" si="6"/>
        <v>0</v>
      </c>
      <c r="G31" s="65">
        <f t="shared" si="5"/>
        <v>0</v>
      </c>
      <c r="K31" s="1"/>
      <c r="L31" s="1"/>
    </row>
    <row r="32" spans="1:12" x14ac:dyDescent="0.3">
      <c r="A32" s="45"/>
      <c r="B32" s="5"/>
      <c r="C32" s="63"/>
      <c r="D32" s="63"/>
      <c r="E32" s="63"/>
      <c r="F32" s="64"/>
      <c r="G32" s="61"/>
      <c r="K32" s="1"/>
      <c r="L32" s="1"/>
    </row>
    <row r="33" spans="1:12" x14ac:dyDescent="0.3">
      <c r="A33" s="45"/>
      <c r="B33" s="60" t="s">
        <v>615</v>
      </c>
      <c r="C33" s="61">
        <f>SUM(C34:C35)</f>
        <v>2585250</v>
      </c>
      <c r="D33" s="61">
        <f>SUM(D34:D35)</f>
        <v>5222918.9800000004</v>
      </c>
      <c r="E33" s="61">
        <f>SUM(E34)</f>
        <v>4195624.18</v>
      </c>
      <c r="F33" s="64">
        <f t="shared" si="6"/>
        <v>-0.50501816897799168</v>
      </c>
      <c r="G33" s="61">
        <f t="shared" si="5"/>
        <v>-2637668.9800000004</v>
      </c>
      <c r="K33" s="1"/>
      <c r="L33" s="1"/>
    </row>
    <row r="34" spans="1:12" x14ac:dyDescent="0.3">
      <c r="A34" s="45" t="s">
        <v>616</v>
      </c>
      <c r="B34" s="5" t="s">
        <v>631</v>
      </c>
      <c r="C34" s="63">
        <v>2585250</v>
      </c>
      <c r="D34" s="63">
        <v>5222918.9800000004</v>
      </c>
      <c r="E34" s="63">
        <v>4195624.18</v>
      </c>
      <c r="F34" s="64">
        <f t="shared" si="6"/>
        <v>-0.50501816897799168</v>
      </c>
      <c r="G34" s="65">
        <f t="shared" si="5"/>
        <v>-2637668.9800000004</v>
      </c>
      <c r="K34" s="1"/>
      <c r="L34" s="1"/>
    </row>
    <row r="35" spans="1:12" x14ac:dyDescent="0.3">
      <c r="A35" s="45" t="s">
        <v>618</v>
      </c>
      <c r="B35" s="5" t="s">
        <v>619</v>
      </c>
      <c r="C35" s="63">
        <v>0</v>
      </c>
      <c r="D35" s="63">
        <v>0</v>
      </c>
      <c r="E35" s="63">
        <v>0</v>
      </c>
      <c r="F35" s="64"/>
      <c r="G35" s="61">
        <f t="shared" si="5"/>
        <v>0</v>
      </c>
      <c r="K35" s="1"/>
      <c r="L35" s="1"/>
    </row>
    <row r="36" spans="1:12" x14ac:dyDescent="0.3">
      <c r="A36" s="45"/>
      <c r="B36" s="66" t="s">
        <v>620</v>
      </c>
      <c r="C36" s="61">
        <f>SUM(C37:C38)</f>
        <v>1267500</v>
      </c>
      <c r="D36" s="61">
        <f>SUM(D37:D38)</f>
        <v>1147500</v>
      </c>
      <c r="E36" s="61">
        <f>SUM(E37:E38)</f>
        <v>1890500</v>
      </c>
      <c r="F36" s="62">
        <f t="shared" si="6"/>
        <v>0.10457516339869281</v>
      </c>
      <c r="G36" s="61">
        <f t="shared" si="5"/>
        <v>120000</v>
      </c>
      <c r="I36" s="159"/>
      <c r="K36" s="1"/>
      <c r="L36" s="1"/>
    </row>
    <row r="37" spans="1:12" x14ac:dyDescent="0.3">
      <c r="A37" s="45" t="s">
        <v>621</v>
      </c>
      <c r="B37" s="5" t="s">
        <v>622</v>
      </c>
      <c r="C37" s="63">
        <v>17500</v>
      </c>
      <c r="D37" s="63">
        <v>17500</v>
      </c>
      <c r="E37" s="63">
        <v>17500</v>
      </c>
      <c r="F37" s="64">
        <f t="shared" si="6"/>
        <v>0</v>
      </c>
      <c r="G37" s="65">
        <f t="shared" si="5"/>
        <v>0</v>
      </c>
      <c r="K37" s="1"/>
      <c r="L37" s="1"/>
    </row>
    <row r="38" spans="1:12" x14ac:dyDescent="0.3">
      <c r="A38" s="45" t="s">
        <v>623</v>
      </c>
      <c r="B38" s="5" t="s">
        <v>624</v>
      </c>
      <c r="C38" s="63">
        <v>1250000</v>
      </c>
      <c r="D38" s="63">
        <v>1130000</v>
      </c>
      <c r="E38" s="63">
        <v>1873000</v>
      </c>
      <c r="F38" s="64">
        <f t="shared" si="6"/>
        <v>0.10619469026548672</v>
      </c>
      <c r="G38" s="65">
        <f t="shared" si="5"/>
        <v>120000</v>
      </c>
      <c r="K38" s="1"/>
      <c r="L38" s="1"/>
    </row>
    <row r="39" spans="1:12" x14ac:dyDescent="0.3">
      <c r="A39" s="45"/>
      <c r="B39" s="5"/>
      <c r="C39" s="5"/>
      <c r="D39" s="5"/>
      <c r="E39" s="5"/>
      <c r="F39" s="67"/>
      <c r="G39" s="61"/>
      <c r="K39" s="1"/>
      <c r="L39" s="1"/>
    </row>
    <row r="40" spans="1:12" ht="16.2" thickBot="1" x14ac:dyDescent="0.35">
      <c r="A40" s="68" t="s">
        <v>632</v>
      </c>
      <c r="B40" s="69"/>
      <c r="C40" s="70">
        <f>C26+C33+C36</f>
        <v>20602387.5484</v>
      </c>
      <c r="D40" s="70">
        <f>D26+D33+D36</f>
        <v>21912097.010013402</v>
      </c>
      <c r="E40" s="70">
        <f>E26+E33+E36</f>
        <v>19234023.91</v>
      </c>
      <c r="F40" s="71">
        <f t="shared" ref="F40" si="7">+(C40-D40)/D40</f>
        <v>-5.9771068967743708E-2</v>
      </c>
      <c r="G40" s="70">
        <f>C40-D40</f>
        <v>-1309709.4616134018</v>
      </c>
      <c r="K40" s="1"/>
      <c r="L40" s="1"/>
    </row>
    <row r="41" spans="1:12" x14ac:dyDescent="0.3">
      <c r="K41" s="1"/>
      <c r="L41" s="1"/>
    </row>
    <row r="42" spans="1:12" x14ac:dyDescent="0.3">
      <c r="C42" s="78"/>
      <c r="I42"/>
      <c r="J42"/>
    </row>
    <row r="43" spans="1:12" x14ac:dyDescent="0.3">
      <c r="C43" s="78"/>
      <c r="D43" s="78"/>
      <c r="I43"/>
      <c r="J43"/>
    </row>
    <row r="44" spans="1:12" x14ac:dyDescent="0.3">
      <c r="I44"/>
      <c r="J44"/>
    </row>
    <row r="45" spans="1:12" x14ac:dyDescent="0.3">
      <c r="I45"/>
      <c r="J45"/>
    </row>
    <row r="46" spans="1:12" ht="15.75" customHeight="1" x14ac:dyDescent="0.3">
      <c r="I46"/>
      <c r="J46"/>
    </row>
    <row r="47" spans="1:12" x14ac:dyDescent="0.3">
      <c r="I47"/>
      <c r="J47"/>
    </row>
    <row r="48" spans="1:12" x14ac:dyDescent="0.3">
      <c r="I48"/>
      <c r="J48"/>
    </row>
    <row r="49" spans="9:10" x14ac:dyDescent="0.3">
      <c r="I49"/>
      <c r="J49"/>
    </row>
    <row r="50" spans="9:10" x14ac:dyDescent="0.3">
      <c r="I50"/>
      <c r="J50"/>
    </row>
    <row r="51" spans="9:10" x14ac:dyDescent="0.3">
      <c r="I51"/>
      <c r="J51"/>
    </row>
    <row r="52" spans="9:10" x14ac:dyDescent="0.3">
      <c r="I52"/>
      <c r="J52"/>
    </row>
    <row r="53" spans="9:10" x14ac:dyDescent="0.3">
      <c r="I53"/>
      <c r="J53"/>
    </row>
    <row r="54" spans="9:10" x14ac:dyDescent="0.3">
      <c r="I54"/>
      <c r="J54"/>
    </row>
    <row r="55" spans="9:10" x14ac:dyDescent="0.3">
      <c r="I55"/>
      <c r="J55"/>
    </row>
    <row r="56" spans="9:10" x14ac:dyDescent="0.3">
      <c r="I56"/>
      <c r="J56"/>
    </row>
    <row r="57" spans="9:10" x14ac:dyDescent="0.3">
      <c r="I57"/>
      <c r="J57"/>
    </row>
    <row r="58" spans="9:10" x14ac:dyDescent="0.3">
      <c r="I58"/>
      <c r="J58"/>
    </row>
    <row r="59" spans="9:10" x14ac:dyDescent="0.3">
      <c r="I59"/>
      <c r="J59"/>
    </row>
    <row r="60" spans="9:10" x14ac:dyDescent="0.3">
      <c r="I60"/>
      <c r="J60"/>
    </row>
    <row r="61" spans="9:10" x14ac:dyDescent="0.3">
      <c r="I61"/>
      <c r="J61"/>
    </row>
  </sheetData>
  <mergeCells count="1">
    <mergeCell ref="A1:G3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workbookViewId="0">
      <selection activeCell="E2" sqref="E2"/>
    </sheetView>
  </sheetViews>
  <sheetFormatPr baseColWidth="10" defaultColWidth="10.88671875" defaultRowHeight="15.6" x14ac:dyDescent="0.3"/>
  <cols>
    <col min="1" max="1" width="7.88671875" style="1" bestFit="1" customWidth="1"/>
    <col min="2" max="2" width="9.6640625" style="1" bestFit="1" customWidth="1"/>
    <col min="3" max="3" width="70.44140625" style="1" customWidth="1"/>
    <col min="4" max="4" width="17.44140625" style="1" bestFit="1" customWidth="1"/>
    <col min="5" max="16384" width="10.88671875" style="1"/>
  </cols>
  <sheetData>
    <row r="1" spans="1:6" ht="51.75" customHeight="1" thickBot="1" x14ac:dyDescent="0.35">
      <c r="A1" s="175" t="s">
        <v>878</v>
      </c>
      <c r="B1" s="176"/>
      <c r="C1" s="176"/>
      <c r="D1" s="176"/>
    </row>
    <row r="2" spans="1:6" customFormat="1" ht="29.4" customHeight="1" thickBot="1" x14ac:dyDescent="0.35">
      <c r="A2" s="177" t="s">
        <v>875</v>
      </c>
      <c r="B2" s="178"/>
      <c r="C2" s="178"/>
      <c r="D2" s="179"/>
    </row>
    <row r="3" spans="1:6" s="42" customFormat="1" x14ac:dyDescent="0.3">
      <c r="A3" s="39"/>
      <c r="B3" s="39"/>
      <c r="C3" s="40"/>
      <c r="D3" s="41"/>
    </row>
    <row r="4" spans="1:6" s="5" customFormat="1" ht="19.5" customHeight="1" thickBot="1" x14ac:dyDescent="0.35">
      <c r="A4" s="146" t="s">
        <v>920</v>
      </c>
      <c r="B4" s="147" t="s">
        <v>921</v>
      </c>
      <c r="C4" s="103" t="s">
        <v>682</v>
      </c>
      <c r="D4" s="103" t="s">
        <v>877</v>
      </c>
      <c r="F4" s="143"/>
    </row>
    <row r="5" spans="1:6" s="9" customFormat="1" ht="12" customHeight="1" x14ac:dyDescent="0.3">
      <c r="A5" s="6"/>
      <c r="B5" s="6"/>
      <c r="C5" s="7"/>
      <c r="D5" s="8"/>
    </row>
    <row r="6" spans="1:6" ht="19.5" customHeight="1" thickBot="1" x14ac:dyDescent="0.35">
      <c r="A6" s="173" t="s">
        <v>3</v>
      </c>
      <c r="B6" s="174"/>
      <c r="C6" s="10" t="s">
        <v>4</v>
      </c>
      <c r="D6" s="124">
        <f>SUM(D7:D11)</f>
        <v>9252217.2100000009</v>
      </c>
    </row>
    <row r="7" spans="1:6" x14ac:dyDescent="0.3">
      <c r="A7" s="99">
        <v>611</v>
      </c>
      <c r="B7" s="99">
        <v>11200</v>
      </c>
      <c r="C7" s="100" t="s">
        <v>690</v>
      </c>
      <c r="D7" s="104">
        <v>2517.3200000000002</v>
      </c>
    </row>
    <row r="8" spans="1:6" x14ac:dyDescent="0.3">
      <c r="A8" s="99">
        <v>611</v>
      </c>
      <c r="B8" s="99">
        <v>11300</v>
      </c>
      <c r="C8" s="100" t="s">
        <v>691</v>
      </c>
      <c r="D8" s="104">
        <v>5974058.0300000003</v>
      </c>
    </row>
    <row r="9" spans="1:6" x14ac:dyDescent="0.3">
      <c r="A9" s="99">
        <v>611</v>
      </c>
      <c r="B9" s="99">
        <v>11500</v>
      </c>
      <c r="C9" s="100" t="s">
        <v>10</v>
      </c>
      <c r="D9" s="104">
        <v>936779.32</v>
      </c>
    </row>
    <row r="10" spans="1:6" x14ac:dyDescent="0.3">
      <c r="A10" s="99">
        <v>611</v>
      </c>
      <c r="B10" s="99">
        <v>11600</v>
      </c>
      <c r="C10" s="100" t="s">
        <v>692</v>
      </c>
      <c r="D10" s="104">
        <v>2000000</v>
      </c>
      <c r="E10" s="144"/>
    </row>
    <row r="11" spans="1:6" x14ac:dyDescent="0.3">
      <c r="A11" s="99">
        <v>611</v>
      </c>
      <c r="B11" s="99">
        <v>13000</v>
      </c>
      <c r="C11" s="100" t="s">
        <v>15</v>
      </c>
      <c r="D11" s="104">
        <v>338862.54</v>
      </c>
    </row>
    <row r="12" spans="1:6" ht="16.2" thickBot="1" x14ac:dyDescent="0.35">
      <c r="A12" s="173" t="s">
        <v>17</v>
      </c>
      <c r="B12" s="174"/>
      <c r="C12" s="10" t="s">
        <v>8</v>
      </c>
      <c r="D12" s="101">
        <v>270000</v>
      </c>
    </row>
    <row r="13" spans="1:6" x14ac:dyDescent="0.3">
      <c r="A13" s="99" t="s">
        <v>18</v>
      </c>
      <c r="B13" s="99" t="s">
        <v>19</v>
      </c>
      <c r="C13" s="100" t="s">
        <v>20</v>
      </c>
      <c r="D13" s="104">
        <v>270000</v>
      </c>
    </row>
    <row r="14" spans="1:6" ht="16.2" thickBot="1" x14ac:dyDescent="0.35">
      <c r="A14" s="173" t="s">
        <v>21</v>
      </c>
      <c r="B14" s="174"/>
      <c r="C14" s="10" t="s">
        <v>11</v>
      </c>
      <c r="D14" s="124">
        <f>SUM(D15:D48)</f>
        <v>3330430.42</v>
      </c>
    </row>
    <row r="15" spans="1:6" x14ac:dyDescent="0.3">
      <c r="A15" s="99">
        <v>413</v>
      </c>
      <c r="B15" s="99">
        <v>30200</v>
      </c>
      <c r="C15" s="100" t="s">
        <v>25</v>
      </c>
      <c r="D15" s="104">
        <v>1700000</v>
      </c>
    </row>
    <row r="16" spans="1:6" x14ac:dyDescent="0.3">
      <c r="A16" s="99">
        <v>413</v>
      </c>
      <c r="B16" s="99">
        <v>30201</v>
      </c>
      <c r="C16" s="100" t="s">
        <v>28</v>
      </c>
      <c r="D16" s="104">
        <v>200000</v>
      </c>
    </row>
    <row r="17" spans="1:4" x14ac:dyDescent="0.3">
      <c r="A17" s="99">
        <v>432</v>
      </c>
      <c r="B17" s="99">
        <v>30400</v>
      </c>
      <c r="C17" s="100" t="s">
        <v>30</v>
      </c>
      <c r="D17" s="104">
        <v>55000</v>
      </c>
    </row>
    <row r="18" spans="1:4" x14ac:dyDescent="0.3">
      <c r="A18" s="99">
        <v>443</v>
      </c>
      <c r="B18" s="99">
        <v>31901</v>
      </c>
      <c r="C18" s="100" t="s">
        <v>34</v>
      </c>
      <c r="D18" s="104">
        <v>40000</v>
      </c>
    </row>
    <row r="19" spans="1:4" x14ac:dyDescent="0.3">
      <c r="A19" s="99">
        <v>432</v>
      </c>
      <c r="B19" s="99">
        <v>32100</v>
      </c>
      <c r="C19" s="100" t="s">
        <v>37</v>
      </c>
      <c r="D19" s="104">
        <v>100000</v>
      </c>
    </row>
    <row r="20" spans="1:4" x14ac:dyDescent="0.3">
      <c r="A20" s="99">
        <v>121</v>
      </c>
      <c r="B20" s="99">
        <v>32500</v>
      </c>
      <c r="C20" s="100" t="s">
        <v>41</v>
      </c>
      <c r="D20" s="104">
        <v>500</v>
      </c>
    </row>
    <row r="21" spans="1:4" x14ac:dyDescent="0.3">
      <c r="A21" s="99">
        <v>123</v>
      </c>
      <c r="B21" s="99">
        <v>32500</v>
      </c>
      <c r="C21" s="100" t="s">
        <v>43</v>
      </c>
      <c r="D21" s="104">
        <v>1060</v>
      </c>
    </row>
    <row r="22" spans="1:4" x14ac:dyDescent="0.3">
      <c r="A22" s="99">
        <v>221</v>
      </c>
      <c r="B22" s="99">
        <v>32600</v>
      </c>
      <c r="C22" s="100" t="s">
        <v>46</v>
      </c>
      <c r="D22" s="104">
        <v>3225</v>
      </c>
    </row>
    <row r="23" spans="1:4" x14ac:dyDescent="0.3">
      <c r="A23" s="99">
        <v>446</v>
      </c>
      <c r="B23" s="99">
        <v>32901</v>
      </c>
      <c r="C23" s="100" t="s">
        <v>79</v>
      </c>
      <c r="D23" s="104">
        <v>2757</v>
      </c>
    </row>
    <row r="24" spans="1:4" x14ac:dyDescent="0.3">
      <c r="A24" s="99">
        <v>432</v>
      </c>
      <c r="B24" s="99">
        <v>32901</v>
      </c>
      <c r="C24" s="100" t="s">
        <v>48</v>
      </c>
      <c r="D24" s="104">
        <v>3200</v>
      </c>
    </row>
    <row r="25" spans="1:4" x14ac:dyDescent="0.3">
      <c r="A25" s="99">
        <v>446</v>
      </c>
      <c r="B25" s="99">
        <v>32902</v>
      </c>
      <c r="C25" s="100" t="s">
        <v>80</v>
      </c>
      <c r="D25" s="104">
        <v>1072</v>
      </c>
    </row>
    <row r="26" spans="1:4" x14ac:dyDescent="0.3">
      <c r="A26" s="99">
        <v>446</v>
      </c>
      <c r="B26" s="99">
        <v>32903</v>
      </c>
      <c r="C26" s="100" t="s">
        <v>91</v>
      </c>
      <c r="D26" s="104">
        <v>1500</v>
      </c>
    </row>
    <row r="27" spans="1:4" x14ac:dyDescent="0.3">
      <c r="A27" s="99">
        <v>127</v>
      </c>
      <c r="B27" s="99">
        <v>32905</v>
      </c>
      <c r="C27" s="100" t="s">
        <v>51</v>
      </c>
      <c r="D27" s="104">
        <v>3500</v>
      </c>
    </row>
    <row r="28" spans="1:4" x14ac:dyDescent="0.3">
      <c r="A28" s="99">
        <v>432</v>
      </c>
      <c r="B28" s="99">
        <v>33100</v>
      </c>
      <c r="C28" s="100" t="s">
        <v>53</v>
      </c>
      <c r="D28" s="104">
        <v>82601.149999999994</v>
      </c>
    </row>
    <row r="29" spans="1:4" x14ac:dyDescent="0.3">
      <c r="A29" s="99">
        <v>432</v>
      </c>
      <c r="B29" s="99">
        <v>33500</v>
      </c>
      <c r="C29" s="100" t="s">
        <v>708</v>
      </c>
      <c r="D29" s="104">
        <v>18852.240000000002</v>
      </c>
    </row>
    <row r="30" spans="1:4" x14ac:dyDescent="0.3">
      <c r="A30" s="99">
        <v>611</v>
      </c>
      <c r="B30" s="99">
        <v>33700</v>
      </c>
      <c r="C30" s="100" t="s">
        <v>56</v>
      </c>
      <c r="D30" s="104">
        <v>130000</v>
      </c>
    </row>
    <row r="31" spans="1:4" x14ac:dyDescent="0.3">
      <c r="A31" s="99">
        <v>423</v>
      </c>
      <c r="B31" s="99">
        <v>34200</v>
      </c>
      <c r="C31" s="100" t="s">
        <v>60</v>
      </c>
      <c r="D31" s="104">
        <v>1000</v>
      </c>
    </row>
    <row r="32" spans="1:4" x14ac:dyDescent="0.3">
      <c r="A32" s="99">
        <v>454</v>
      </c>
      <c r="B32" s="99">
        <v>34200</v>
      </c>
      <c r="C32" s="100" t="s">
        <v>63</v>
      </c>
      <c r="D32" s="104">
        <v>30000</v>
      </c>
    </row>
    <row r="33" spans="1:4" x14ac:dyDescent="0.3">
      <c r="A33" s="99">
        <v>421</v>
      </c>
      <c r="B33" s="99">
        <v>34201</v>
      </c>
      <c r="C33" s="100" t="s">
        <v>709</v>
      </c>
      <c r="D33" s="104">
        <v>211099.73</v>
      </c>
    </row>
    <row r="34" spans="1:4" x14ac:dyDescent="0.3">
      <c r="A34" s="99">
        <v>621</v>
      </c>
      <c r="B34" s="99">
        <v>34201</v>
      </c>
      <c r="C34" s="100" t="s">
        <v>66</v>
      </c>
      <c r="D34" s="104">
        <v>3600</v>
      </c>
    </row>
    <row r="35" spans="1:4" x14ac:dyDescent="0.3">
      <c r="A35" s="99">
        <v>621</v>
      </c>
      <c r="B35" s="99">
        <v>34202</v>
      </c>
      <c r="C35" s="100" t="s">
        <v>68</v>
      </c>
      <c r="D35" s="104">
        <v>25000</v>
      </c>
    </row>
    <row r="36" spans="1:4" x14ac:dyDescent="0.3">
      <c r="A36" s="99">
        <v>451</v>
      </c>
      <c r="B36" s="99">
        <v>34400</v>
      </c>
      <c r="C36" s="100" t="s">
        <v>70</v>
      </c>
      <c r="D36" s="104">
        <v>350</v>
      </c>
    </row>
    <row r="37" spans="1:4" x14ac:dyDescent="0.3">
      <c r="A37" s="99">
        <v>454</v>
      </c>
      <c r="B37" s="99">
        <v>34400</v>
      </c>
      <c r="C37" s="100" t="s">
        <v>71</v>
      </c>
      <c r="D37" s="104">
        <v>500</v>
      </c>
    </row>
    <row r="38" spans="1:4" x14ac:dyDescent="0.3">
      <c r="A38" s="99">
        <v>129</v>
      </c>
      <c r="B38" s="99">
        <v>34500</v>
      </c>
      <c r="C38" s="100" t="s">
        <v>74</v>
      </c>
      <c r="D38" s="104">
        <v>34850</v>
      </c>
    </row>
    <row r="39" spans="1:4" x14ac:dyDescent="0.3">
      <c r="A39" s="99">
        <v>129</v>
      </c>
      <c r="B39" s="99">
        <v>34501</v>
      </c>
      <c r="C39" s="100" t="s">
        <v>76</v>
      </c>
      <c r="D39" s="104">
        <v>3600</v>
      </c>
    </row>
    <row r="40" spans="1:4" x14ac:dyDescent="0.3">
      <c r="A40" s="99">
        <v>221</v>
      </c>
      <c r="B40" s="99">
        <v>34900</v>
      </c>
      <c r="C40" s="100" t="s">
        <v>78</v>
      </c>
      <c r="D40" s="104">
        <v>4275</v>
      </c>
    </row>
    <row r="41" spans="1:4" x14ac:dyDescent="0.3">
      <c r="A41" s="99">
        <v>432</v>
      </c>
      <c r="B41" s="99">
        <v>39100</v>
      </c>
      <c r="C41" s="100" t="s">
        <v>82</v>
      </c>
      <c r="D41" s="104">
        <v>6000</v>
      </c>
    </row>
    <row r="42" spans="1:4" x14ac:dyDescent="0.3">
      <c r="A42" s="99">
        <v>221</v>
      </c>
      <c r="B42" s="99">
        <v>39120</v>
      </c>
      <c r="C42" s="100" t="s">
        <v>84</v>
      </c>
      <c r="D42" s="104">
        <v>368051.3</v>
      </c>
    </row>
    <row r="43" spans="1:4" x14ac:dyDescent="0.3">
      <c r="A43" s="99">
        <v>432</v>
      </c>
      <c r="B43" s="99">
        <v>39190</v>
      </c>
      <c r="C43" s="100" t="s">
        <v>679</v>
      </c>
      <c r="D43" s="104">
        <v>7300</v>
      </c>
    </row>
    <row r="44" spans="1:4" x14ac:dyDescent="0.3">
      <c r="A44" s="99">
        <v>611</v>
      </c>
      <c r="B44" s="99">
        <v>39210</v>
      </c>
      <c r="C44" s="100" t="s">
        <v>87</v>
      </c>
      <c r="D44" s="104">
        <v>11265</v>
      </c>
    </row>
    <row r="45" spans="1:4" x14ac:dyDescent="0.3">
      <c r="A45" s="99">
        <v>611</v>
      </c>
      <c r="B45" s="99">
        <v>39300</v>
      </c>
      <c r="C45" s="100" t="s">
        <v>89</v>
      </c>
      <c r="D45" s="104">
        <v>43272</v>
      </c>
    </row>
    <row r="46" spans="1:4" x14ac:dyDescent="0.3">
      <c r="A46" s="99">
        <v>413</v>
      </c>
      <c r="B46" s="99">
        <v>39902</v>
      </c>
      <c r="C46" s="100" t="s">
        <v>93</v>
      </c>
      <c r="D46" s="104">
        <v>210000</v>
      </c>
    </row>
    <row r="47" spans="1:4" x14ac:dyDescent="0.3">
      <c r="A47" s="99">
        <v>446</v>
      </c>
      <c r="B47" s="99">
        <v>39903</v>
      </c>
      <c r="C47" s="100" t="s">
        <v>843</v>
      </c>
      <c r="D47" s="104">
        <v>15000</v>
      </c>
    </row>
    <row r="48" spans="1:4" x14ac:dyDescent="0.3">
      <c r="A48" s="99">
        <v>444</v>
      </c>
      <c r="B48" s="99">
        <v>39999</v>
      </c>
      <c r="C48" s="100" t="s">
        <v>96</v>
      </c>
      <c r="D48" s="104">
        <v>12000</v>
      </c>
    </row>
    <row r="49" spans="1:5" ht="16.2" thickBot="1" x14ac:dyDescent="0.35">
      <c r="A49" s="173" t="s">
        <v>97</v>
      </c>
      <c r="B49" s="174"/>
      <c r="C49" s="10" t="s">
        <v>13</v>
      </c>
      <c r="D49" s="124">
        <f>SUM(D50:D87)</f>
        <v>5066410.0999999996</v>
      </c>
    </row>
    <row r="50" spans="1:5" s="93" customFormat="1" x14ac:dyDescent="0.3">
      <c r="A50" s="99">
        <v>611</v>
      </c>
      <c r="B50" s="99">
        <v>42000</v>
      </c>
      <c r="C50" s="100" t="s">
        <v>693</v>
      </c>
      <c r="D50" s="104">
        <v>3504647.54</v>
      </c>
    </row>
    <row r="51" spans="1:5" s="93" customFormat="1" x14ac:dyDescent="0.3">
      <c r="A51" s="99">
        <v>611</v>
      </c>
      <c r="B51" s="99">
        <v>42090</v>
      </c>
      <c r="C51" s="100" t="s">
        <v>100</v>
      </c>
      <c r="D51" s="104">
        <v>5700</v>
      </c>
    </row>
    <row r="52" spans="1:5" s="93" customFormat="1" x14ac:dyDescent="0.3">
      <c r="A52" s="99">
        <v>313</v>
      </c>
      <c r="B52" s="99">
        <v>42090</v>
      </c>
      <c r="C52" s="100" t="s">
        <v>707</v>
      </c>
      <c r="D52" s="104">
        <v>5674.15</v>
      </c>
    </row>
    <row r="53" spans="1:5" s="93" customFormat="1" x14ac:dyDescent="0.3">
      <c r="A53" s="99">
        <v>611</v>
      </c>
      <c r="B53" s="99">
        <v>45000</v>
      </c>
      <c r="C53" s="100" t="s">
        <v>102</v>
      </c>
      <c r="D53" s="104">
        <v>283319</v>
      </c>
    </row>
    <row r="54" spans="1:5" s="93" customFormat="1" x14ac:dyDescent="0.3">
      <c r="A54" s="99">
        <v>611</v>
      </c>
      <c r="B54" s="99">
        <v>45001</v>
      </c>
      <c r="C54" s="100" t="s">
        <v>908</v>
      </c>
      <c r="D54" s="104">
        <v>15000</v>
      </c>
      <c r="E54" s="144"/>
    </row>
    <row r="55" spans="1:5" s="93" customFormat="1" x14ac:dyDescent="0.3">
      <c r="A55" s="99">
        <v>313</v>
      </c>
      <c r="B55" s="99">
        <v>45002</v>
      </c>
      <c r="C55" s="100" t="s">
        <v>681</v>
      </c>
      <c r="D55" s="104">
        <v>208770.02</v>
      </c>
    </row>
    <row r="56" spans="1:5" s="93" customFormat="1" x14ac:dyDescent="0.3">
      <c r="A56" s="99">
        <v>313</v>
      </c>
      <c r="B56" s="99">
        <v>45002</v>
      </c>
      <c r="C56" s="100" t="s">
        <v>650</v>
      </c>
      <c r="D56" s="104">
        <v>20000</v>
      </c>
    </row>
    <row r="57" spans="1:5" s="93" customFormat="1" x14ac:dyDescent="0.3">
      <c r="A57" s="99">
        <v>451</v>
      </c>
      <c r="B57" s="99">
        <v>45030</v>
      </c>
      <c r="C57" s="100" t="s">
        <v>106</v>
      </c>
      <c r="D57" s="104">
        <v>10000</v>
      </c>
    </row>
    <row r="58" spans="1:5" s="93" customFormat="1" x14ac:dyDescent="0.3">
      <c r="A58" s="99">
        <v>421</v>
      </c>
      <c r="B58" s="99">
        <v>45030</v>
      </c>
      <c r="C58" s="100" t="s">
        <v>871</v>
      </c>
      <c r="D58" s="104">
        <v>150000</v>
      </c>
    </row>
    <row r="59" spans="1:5" s="93" customFormat="1" x14ac:dyDescent="0.3">
      <c r="A59" s="99">
        <v>127</v>
      </c>
      <c r="B59" s="99">
        <v>45050</v>
      </c>
      <c r="C59" s="100" t="s">
        <v>902</v>
      </c>
      <c r="D59" s="104">
        <v>11637.98</v>
      </c>
    </row>
    <row r="60" spans="1:5" s="93" customFormat="1" x14ac:dyDescent="0.3">
      <c r="A60" s="99">
        <v>621</v>
      </c>
      <c r="B60" s="99">
        <v>45050</v>
      </c>
      <c r="C60" s="100" t="s">
        <v>812</v>
      </c>
      <c r="D60" s="104">
        <v>65000</v>
      </c>
    </row>
    <row r="61" spans="1:5" s="93" customFormat="1" x14ac:dyDescent="0.3">
      <c r="A61" s="99">
        <v>129</v>
      </c>
      <c r="B61" s="99">
        <v>45060</v>
      </c>
      <c r="C61" s="100" t="s">
        <v>680</v>
      </c>
      <c r="D61" s="104">
        <v>36600</v>
      </c>
    </row>
    <row r="62" spans="1:5" s="93" customFormat="1" x14ac:dyDescent="0.3">
      <c r="A62" s="99">
        <v>454</v>
      </c>
      <c r="B62" s="99">
        <v>45080</v>
      </c>
      <c r="C62" s="100" t="s">
        <v>108</v>
      </c>
      <c r="D62" s="104">
        <v>6000</v>
      </c>
    </row>
    <row r="63" spans="1:5" s="93" customFormat="1" x14ac:dyDescent="0.3">
      <c r="A63" s="99">
        <v>413</v>
      </c>
      <c r="B63" s="99">
        <v>45100</v>
      </c>
      <c r="C63" s="100" t="s">
        <v>668</v>
      </c>
      <c r="D63" s="104">
        <v>160000</v>
      </c>
    </row>
    <row r="64" spans="1:5" s="93" customFormat="1" x14ac:dyDescent="0.3">
      <c r="A64" s="99">
        <v>313</v>
      </c>
      <c r="B64" s="99">
        <v>46100</v>
      </c>
      <c r="C64" s="100" t="s">
        <v>110</v>
      </c>
      <c r="D64" s="104">
        <v>43792.32</v>
      </c>
    </row>
    <row r="65" spans="1:4" s="93" customFormat="1" x14ac:dyDescent="0.3">
      <c r="A65" s="99">
        <v>413</v>
      </c>
      <c r="B65" s="99">
        <v>46100</v>
      </c>
      <c r="C65" s="100" t="s">
        <v>111</v>
      </c>
      <c r="D65" s="104">
        <v>8647.34</v>
      </c>
    </row>
    <row r="66" spans="1:4" s="93" customFormat="1" x14ac:dyDescent="0.3">
      <c r="A66" s="99">
        <v>452</v>
      </c>
      <c r="B66" s="99">
        <v>46100</v>
      </c>
      <c r="C66" s="100" t="s">
        <v>113</v>
      </c>
      <c r="D66" s="104">
        <v>15000</v>
      </c>
    </row>
    <row r="67" spans="1:4" s="93" customFormat="1" x14ac:dyDescent="0.3">
      <c r="A67" s="99">
        <v>454</v>
      </c>
      <c r="B67" s="99">
        <v>46100</v>
      </c>
      <c r="C67" s="100" t="s">
        <v>114</v>
      </c>
      <c r="D67" s="104">
        <v>6300</v>
      </c>
    </row>
    <row r="68" spans="1:4" s="93" customFormat="1" x14ac:dyDescent="0.3">
      <c r="A68" s="99">
        <v>313</v>
      </c>
      <c r="B68" s="99">
        <v>46101</v>
      </c>
      <c r="C68" s="100" t="s">
        <v>651</v>
      </c>
      <c r="D68" s="104">
        <v>39091.43</v>
      </c>
    </row>
    <row r="69" spans="1:4" s="93" customFormat="1" x14ac:dyDescent="0.3">
      <c r="A69" s="99">
        <v>423</v>
      </c>
      <c r="B69" s="99">
        <v>46101</v>
      </c>
      <c r="C69" s="100" t="s">
        <v>116</v>
      </c>
      <c r="D69" s="104">
        <v>30100</v>
      </c>
    </row>
    <row r="70" spans="1:4" s="93" customFormat="1" x14ac:dyDescent="0.3">
      <c r="A70" s="99">
        <v>455</v>
      </c>
      <c r="B70" s="99">
        <v>46101</v>
      </c>
      <c r="C70" s="100" t="s">
        <v>810</v>
      </c>
      <c r="D70" s="104">
        <v>15000</v>
      </c>
    </row>
    <row r="71" spans="1:4" s="93" customFormat="1" x14ac:dyDescent="0.3">
      <c r="A71" s="99">
        <v>621</v>
      </c>
      <c r="B71" s="99">
        <v>46101</v>
      </c>
      <c r="C71" s="100" t="s">
        <v>117</v>
      </c>
      <c r="D71" s="104">
        <v>42800</v>
      </c>
    </row>
    <row r="72" spans="1:4" s="93" customFormat="1" x14ac:dyDescent="0.3">
      <c r="A72" s="99">
        <v>313</v>
      </c>
      <c r="B72" s="99">
        <v>46101</v>
      </c>
      <c r="C72" s="100" t="s">
        <v>649</v>
      </c>
      <c r="D72" s="104">
        <v>4000</v>
      </c>
    </row>
    <row r="73" spans="1:4" s="93" customFormat="1" x14ac:dyDescent="0.3">
      <c r="A73" s="99">
        <v>127</v>
      </c>
      <c r="B73" s="99">
        <v>46101</v>
      </c>
      <c r="C73" s="100" t="s">
        <v>844</v>
      </c>
      <c r="D73" s="104">
        <v>45079.81</v>
      </c>
    </row>
    <row r="74" spans="1:4" s="93" customFormat="1" x14ac:dyDescent="0.3">
      <c r="A74" s="99">
        <v>313</v>
      </c>
      <c r="B74" s="99">
        <v>46102</v>
      </c>
      <c r="C74" s="100" t="s">
        <v>818</v>
      </c>
      <c r="D74" s="104">
        <v>3869.64</v>
      </c>
    </row>
    <row r="75" spans="1:4" s="93" customFormat="1" x14ac:dyDescent="0.3">
      <c r="A75" s="99">
        <v>621</v>
      </c>
      <c r="B75" s="99">
        <v>46102</v>
      </c>
      <c r="C75" s="100" t="s">
        <v>119</v>
      </c>
      <c r="D75" s="104">
        <v>23800</v>
      </c>
    </row>
    <row r="76" spans="1:4" s="93" customFormat="1" x14ac:dyDescent="0.3">
      <c r="A76" s="99">
        <v>422</v>
      </c>
      <c r="B76" s="99">
        <v>46103</v>
      </c>
      <c r="C76" s="100" t="s">
        <v>901</v>
      </c>
      <c r="D76" s="104">
        <v>2345</v>
      </c>
    </row>
    <row r="77" spans="1:4" s="93" customFormat="1" x14ac:dyDescent="0.3">
      <c r="A77" s="99">
        <v>128</v>
      </c>
      <c r="B77" s="99">
        <v>46103</v>
      </c>
      <c r="C77" s="100" t="s">
        <v>809</v>
      </c>
      <c r="D77" s="104">
        <v>8439.75</v>
      </c>
    </row>
    <row r="78" spans="1:4" s="93" customFormat="1" x14ac:dyDescent="0.3">
      <c r="A78" s="99">
        <v>451</v>
      </c>
      <c r="B78" s="99">
        <v>46103</v>
      </c>
      <c r="C78" s="100" t="s">
        <v>121</v>
      </c>
      <c r="D78" s="104">
        <v>3000</v>
      </c>
    </row>
    <row r="79" spans="1:4" s="93" customFormat="1" x14ac:dyDescent="0.3">
      <c r="A79" s="99">
        <v>621</v>
      </c>
      <c r="B79" s="99">
        <v>46103</v>
      </c>
      <c r="C79" s="100" t="s">
        <v>122</v>
      </c>
      <c r="D79" s="104">
        <v>19000</v>
      </c>
    </row>
    <row r="80" spans="1:4" s="93" customFormat="1" x14ac:dyDescent="0.3">
      <c r="A80" s="99">
        <v>446</v>
      </c>
      <c r="B80" s="99">
        <v>46104</v>
      </c>
      <c r="C80" s="100" t="s">
        <v>124</v>
      </c>
      <c r="D80" s="104">
        <v>1000</v>
      </c>
    </row>
    <row r="81" spans="1:5" s="93" customFormat="1" x14ac:dyDescent="0.3">
      <c r="A81" s="99">
        <v>621</v>
      </c>
      <c r="B81" s="99">
        <v>46104</v>
      </c>
      <c r="C81" s="100" t="s">
        <v>886</v>
      </c>
      <c r="D81" s="104">
        <v>184343.12</v>
      </c>
      <c r="E81" s="144"/>
    </row>
    <row r="82" spans="1:5" s="93" customFormat="1" x14ac:dyDescent="0.3">
      <c r="A82" s="99">
        <v>446</v>
      </c>
      <c r="B82" s="99">
        <v>46109</v>
      </c>
      <c r="C82" s="100" t="s">
        <v>710</v>
      </c>
      <c r="D82" s="104">
        <v>2000</v>
      </c>
    </row>
    <row r="83" spans="1:5" s="93" customFormat="1" x14ac:dyDescent="0.3">
      <c r="A83" s="99">
        <v>432</v>
      </c>
      <c r="B83" s="99">
        <v>46110</v>
      </c>
      <c r="C83" s="100" t="s">
        <v>711</v>
      </c>
      <c r="D83" s="104">
        <v>8000</v>
      </c>
    </row>
    <row r="84" spans="1:5" s="93" customFormat="1" x14ac:dyDescent="0.3">
      <c r="A84" s="99">
        <v>127</v>
      </c>
      <c r="B84" s="99">
        <v>46110</v>
      </c>
      <c r="C84" s="100" t="s">
        <v>126</v>
      </c>
      <c r="D84" s="104">
        <v>25000</v>
      </c>
    </row>
    <row r="85" spans="1:5" s="93" customFormat="1" x14ac:dyDescent="0.3">
      <c r="A85" s="99">
        <v>313</v>
      </c>
      <c r="B85" s="99">
        <v>46500</v>
      </c>
      <c r="C85" s="100" t="s">
        <v>892</v>
      </c>
      <c r="D85" s="104">
        <v>34953</v>
      </c>
      <c r="E85" s="144"/>
    </row>
    <row r="86" spans="1:5" s="93" customFormat="1" x14ac:dyDescent="0.3">
      <c r="A86" s="99">
        <v>621</v>
      </c>
      <c r="B86" s="99">
        <v>46502</v>
      </c>
      <c r="C86" s="100" t="s">
        <v>813</v>
      </c>
      <c r="D86" s="104">
        <v>8500</v>
      </c>
    </row>
    <row r="87" spans="1:5" s="93" customFormat="1" x14ac:dyDescent="0.3">
      <c r="A87" s="99">
        <v>313</v>
      </c>
      <c r="B87" s="99">
        <v>47000</v>
      </c>
      <c r="C87" s="100" t="s">
        <v>883</v>
      </c>
      <c r="D87" s="104">
        <v>10000</v>
      </c>
    </row>
    <row r="88" spans="1:5" ht="16.2" thickBot="1" x14ac:dyDescent="0.35">
      <c r="A88" s="173" t="s">
        <v>127</v>
      </c>
      <c r="B88" s="174"/>
      <c r="C88" s="10" t="s">
        <v>16</v>
      </c>
      <c r="D88" s="124">
        <f>SUM(D89:D93)</f>
        <v>119829.82</v>
      </c>
    </row>
    <row r="89" spans="1:5" x14ac:dyDescent="0.3">
      <c r="A89" s="99">
        <v>611</v>
      </c>
      <c r="B89" s="99">
        <v>54100</v>
      </c>
      <c r="C89" s="100" t="s">
        <v>129</v>
      </c>
      <c r="D89" s="104">
        <v>60000</v>
      </c>
    </row>
    <row r="90" spans="1:5" x14ac:dyDescent="0.3">
      <c r="A90" s="99">
        <v>611</v>
      </c>
      <c r="B90" s="99">
        <v>54200</v>
      </c>
      <c r="C90" s="100" t="s">
        <v>637</v>
      </c>
      <c r="D90" s="104">
        <v>33437.410000000003</v>
      </c>
    </row>
    <row r="91" spans="1:5" x14ac:dyDescent="0.3">
      <c r="A91" s="99">
        <v>452</v>
      </c>
      <c r="B91" s="99">
        <v>55000</v>
      </c>
      <c r="C91" s="100" t="s">
        <v>814</v>
      </c>
      <c r="D91" s="104">
        <v>4000</v>
      </c>
    </row>
    <row r="92" spans="1:5" x14ac:dyDescent="0.3">
      <c r="A92" s="99">
        <v>452</v>
      </c>
      <c r="B92" s="99">
        <v>55100</v>
      </c>
      <c r="C92" s="100" t="s">
        <v>636</v>
      </c>
      <c r="D92" s="104">
        <v>5000</v>
      </c>
    </row>
    <row r="93" spans="1:5" x14ac:dyDescent="0.3">
      <c r="A93" s="99">
        <v>611</v>
      </c>
      <c r="B93" s="99">
        <v>55500</v>
      </c>
      <c r="C93" s="100" t="s">
        <v>130</v>
      </c>
      <c r="D93" s="104">
        <v>17392.41</v>
      </c>
    </row>
    <row r="94" spans="1:5" ht="16.2" thickBot="1" x14ac:dyDescent="0.35">
      <c r="A94" s="173" t="s">
        <v>131</v>
      </c>
      <c r="B94" s="174"/>
      <c r="C94" s="10" t="s">
        <v>22</v>
      </c>
      <c r="D94" s="101">
        <v>150000</v>
      </c>
    </row>
    <row r="95" spans="1:5" x14ac:dyDescent="0.3">
      <c r="A95" s="99">
        <v>432</v>
      </c>
      <c r="B95" s="99">
        <v>60000</v>
      </c>
      <c r="C95" s="100" t="s">
        <v>133</v>
      </c>
      <c r="D95" s="104">
        <v>150000</v>
      </c>
    </row>
    <row r="96" spans="1:5" ht="16.2" thickBot="1" x14ac:dyDescent="0.35">
      <c r="A96" s="173" t="s">
        <v>134</v>
      </c>
      <c r="B96" s="174"/>
      <c r="C96" s="10" t="s">
        <v>26</v>
      </c>
      <c r="D96" s="124">
        <f>SUM(D97:D100)</f>
        <v>1096000</v>
      </c>
    </row>
    <row r="97" spans="1:5" s="44" customFormat="1" x14ac:dyDescent="0.3">
      <c r="A97" s="99">
        <v>413</v>
      </c>
      <c r="B97" s="99">
        <v>75080</v>
      </c>
      <c r="C97" s="100" t="s">
        <v>870</v>
      </c>
      <c r="D97" s="104">
        <v>750000</v>
      </c>
    </row>
    <row r="98" spans="1:5" s="44" customFormat="1" x14ac:dyDescent="0.3">
      <c r="A98" s="99">
        <v>413</v>
      </c>
      <c r="B98" s="99">
        <v>75301</v>
      </c>
      <c r="C98" s="100" t="s">
        <v>669</v>
      </c>
      <c r="D98" s="104">
        <v>90000</v>
      </c>
    </row>
    <row r="99" spans="1:5" s="44" customFormat="1" x14ac:dyDescent="0.3">
      <c r="A99" s="99">
        <v>451</v>
      </c>
      <c r="B99" s="99">
        <v>76101</v>
      </c>
      <c r="C99" s="100" t="s">
        <v>715</v>
      </c>
      <c r="D99" s="104">
        <v>6000</v>
      </c>
    </row>
    <row r="100" spans="1:5" s="44" customFormat="1" x14ac:dyDescent="0.3">
      <c r="A100" s="99">
        <v>432</v>
      </c>
      <c r="B100" s="99">
        <v>76500</v>
      </c>
      <c r="C100" s="100" t="s">
        <v>893</v>
      </c>
      <c r="D100" s="104">
        <v>250000</v>
      </c>
      <c r="E100" s="145"/>
    </row>
    <row r="101" spans="1:5" ht="16.2" thickBot="1" x14ac:dyDescent="0.35">
      <c r="A101" s="173" t="s">
        <v>135</v>
      </c>
      <c r="B101" s="174"/>
      <c r="C101" s="10" t="s">
        <v>31</v>
      </c>
      <c r="D101" s="101">
        <v>17500</v>
      </c>
    </row>
    <row r="102" spans="1:5" x14ac:dyDescent="0.3">
      <c r="A102" s="99">
        <v>127</v>
      </c>
      <c r="B102" s="99">
        <v>83001</v>
      </c>
      <c r="C102" s="100" t="s">
        <v>137</v>
      </c>
      <c r="D102" s="104">
        <v>17500</v>
      </c>
    </row>
    <row r="103" spans="1:5" ht="16.2" thickBot="1" x14ac:dyDescent="0.35">
      <c r="A103" s="173" t="s">
        <v>138</v>
      </c>
      <c r="B103" s="174"/>
      <c r="C103" s="10" t="s">
        <v>35</v>
      </c>
      <c r="D103" s="124">
        <f>SUM(D104:D104)</f>
        <v>1300000</v>
      </c>
    </row>
    <row r="104" spans="1:5" x14ac:dyDescent="0.3">
      <c r="A104" s="99" t="s">
        <v>5</v>
      </c>
      <c r="B104" s="99" t="s">
        <v>139</v>
      </c>
      <c r="C104" s="100" t="s">
        <v>140</v>
      </c>
      <c r="D104" s="104">
        <v>1300000</v>
      </c>
    </row>
    <row r="105" spans="1:5" ht="19.5" customHeight="1" thickBot="1" x14ac:dyDescent="0.35">
      <c r="A105" s="102"/>
      <c r="B105" s="13"/>
      <c r="C105" s="14" t="s">
        <v>141</v>
      </c>
      <c r="D105" s="70">
        <f>D103+D101+D96+D94+D88+D49+D14+D12+D6</f>
        <v>20602387.550000001</v>
      </c>
    </row>
    <row r="107" spans="1:5" x14ac:dyDescent="0.3">
      <c r="D107" s="98"/>
    </row>
  </sheetData>
  <sortState ref="A97:E100">
    <sortCondition ref="B97:B100"/>
  </sortState>
  <mergeCells count="11">
    <mergeCell ref="A88:B88"/>
    <mergeCell ref="A94:B94"/>
    <mergeCell ref="A96:B96"/>
    <mergeCell ref="A101:B101"/>
    <mergeCell ref="A103:B103"/>
    <mergeCell ref="A49:B49"/>
    <mergeCell ref="A1:D1"/>
    <mergeCell ref="A2:D2"/>
    <mergeCell ref="A6:B6"/>
    <mergeCell ref="A12:B12"/>
    <mergeCell ref="A14:B14"/>
  </mergeCells>
  <pageMargins left="0.70866141732283472" right="0.70866141732283472" top="0.74803149606299213" bottom="0.74803149606299213" header="0.31496062992125984" footer="0.31496062992125984"/>
  <pageSetup paperSize="9" scale="75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workbookViewId="0">
      <selection activeCell="E9" sqref="E9"/>
    </sheetView>
  </sheetViews>
  <sheetFormatPr baseColWidth="10" defaultColWidth="10.88671875" defaultRowHeight="15.6" x14ac:dyDescent="0.3"/>
  <cols>
    <col min="1" max="1" width="4.88671875" style="1" bestFit="1" customWidth="1"/>
    <col min="2" max="2" width="6" style="1" bestFit="1" customWidth="1"/>
    <col min="3" max="3" width="70.44140625" style="1" customWidth="1"/>
    <col min="4" max="4" width="17.44140625" style="1" bestFit="1" customWidth="1"/>
    <col min="5" max="16384" width="10.88671875" style="1"/>
  </cols>
  <sheetData>
    <row r="1" spans="1:6" ht="51.75" customHeight="1" thickBot="1" x14ac:dyDescent="0.35">
      <c r="A1" s="175" t="s">
        <v>878</v>
      </c>
      <c r="B1" s="176"/>
      <c r="C1" s="176"/>
      <c r="D1" s="176"/>
    </row>
    <row r="2" spans="1:6" customFormat="1" ht="29.4" customHeight="1" thickBot="1" x14ac:dyDescent="0.35">
      <c r="A2" s="177" t="s">
        <v>875</v>
      </c>
      <c r="B2" s="178"/>
      <c r="C2" s="178"/>
      <c r="D2" s="179"/>
    </row>
    <row r="3" spans="1:6" s="42" customFormat="1" x14ac:dyDescent="0.3">
      <c r="A3" s="39"/>
      <c r="B3" s="39"/>
      <c r="C3" s="40"/>
      <c r="D3" s="41"/>
    </row>
    <row r="4" spans="1:6" s="5" customFormat="1" ht="19.5" customHeight="1" thickBot="1" x14ac:dyDescent="0.35">
      <c r="A4" s="2" t="s">
        <v>0</v>
      </c>
      <c r="B4" s="3" t="s">
        <v>1</v>
      </c>
      <c r="C4" s="4" t="s">
        <v>2</v>
      </c>
      <c r="D4" s="103" t="s">
        <v>877</v>
      </c>
      <c r="F4" s="143"/>
    </row>
    <row r="5" spans="1:6" s="9" customFormat="1" ht="12" customHeight="1" x14ac:dyDescent="0.3">
      <c r="A5" s="6"/>
      <c r="B5" s="6"/>
      <c r="C5" s="7"/>
      <c r="D5" s="8"/>
    </row>
    <row r="6" spans="1:6" ht="19.5" customHeight="1" thickBot="1" x14ac:dyDescent="0.35">
      <c r="A6" s="173" t="s">
        <v>3</v>
      </c>
      <c r="B6" s="174"/>
      <c r="C6" s="10" t="s">
        <v>4</v>
      </c>
      <c r="D6" s="124">
        <f>SUM(D7:D11)</f>
        <v>9252217.2100000009</v>
      </c>
    </row>
    <row r="7" spans="1:6" x14ac:dyDescent="0.3">
      <c r="A7" s="99" t="s">
        <v>5</v>
      </c>
      <c r="B7" s="99" t="s">
        <v>6</v>
      </c>
      <c r="C7" s="100" t="s">
        <v>690</v>
      </c>
      <c r="D7" s="104">
        <v>2517.3200000000002</v>
      </c>
    </row>
    <row r="8" spans="1:6" x14ac:dyDescent="0.3">
      <c r="A8" s="99" t="s">
        <v>5</v>
      </c>
      <c r="B8" s="99" t="s">
        <v>7</v>
      </c>
      <c r="C8" s="100" t="s">
        <v>691</v>
      </c>
      <c r="D8" s="104">
        <v>5974058.0300000003</v>
      </c>
    </row>
    <row r="9" spans="1:6" x14ac:dyDescent="0.3">
      <c r="A9" s="99" t="s">
        <v>5</v>
      </c>
      <c r="B9" s="99" t="s">
        <v>9</v>
      </c>
      <c r="C9" s="100" t="s">
        <v>10</v>
      </c>
      <c r="D9" s="104">
        <v>936779.32</v>
      </c>
    </row>
    <row r="10" spans="1:6" x14ac:dyDescent="0.3">
      <c r="A10" s="99" t="s">
        <v>5</v>
      </c>
      <c r="B10" s="99" t="s">
        <v>12</v>
      </c>
      <c r="C10" s="100" t="s">
        <v>692</v>
      </c>
      <c r="D10" s="104">
        <v>2000000</v>
      </c>
    </row>
    <row r="11" spans="1:6" x14ac:dyDescent="0.3">
      <c r="A11" s="99" t="s">
        <v>5</v>
      </c>
      <c r="B11" s="99" t="s">
        <v>14</v>
      </c>
      <c r="C11" s="100" t="s">
        <v>15</v>
      </c>
      <c r="D11" s="104">
        <v>338862.54</v>
      </c>
    </row>
    <row r="12" spans="1:6" ht="16.2" thickBot="1" x14ac:dyDescent="0.35">
      <c r="A12" s="173" t="s">
        <v>17</v>
      </c>
      <c r="B12" s="174"/>
      <c r="C12" s="10" t="s">
        <v>8</v>
      </c>
      <c r="D12" s="101">
        <v>270000</v>
      </c>
    </row>
    <row r="13" spans="1:6" x14ac:dyDescent="0.3">
      <c r="A13" s="99" t="s">
        <v>18</v>
      </c>
      <c r="B13" s="99" t="s">
        <v>19</v>
      </c>
      <c r="C13" s="100" t="s">
        <v>20</v>
      </c>
      <c r="D13" s="104">
        <v>270000</v>
      </c>
    </row>
    <row r="14" spans="1:6" ht="16.2" thickBot="1" x14ac:dyDescent="0.35">
      <c r="A14" s="173" t="s">
        <v>21</v>
      </c>
      <c r="B14" s="174"/>
      <c r="C14" s="10" t="s">
        <v>11</v>
      </c>
      <c r="D14" s="124">
        <f>SUM(D15:D48)</f>
        <v>3330430.42</v>
      </c>
    </row>
    <row r="15" spans="1:6" x14ac:dyDescent="0.3">
      <c r="A15" s="99" t="s">
        <v>23</v>
      </c>
      <c r="B15" s="99" t="s">
        <v>24</v>
      </c>
      <c r="C15" s="100" t="s">
        <v>25</v>
      </c>
      <c r="D15" s="104">
        <v>1700000</v>
      </c>
    </row>
    <row r="16" spans="1:6" x14ac:dyDescent="0.3">
      <c r="A16" s="99" t="s">
        <v>23</v>
      </c>
      <c r="B16" s="99" t="s">
        <v>27</v>
      </c>
      <c r="C16" s="100" t="s">
        <v>28</v>
      </c>
      <c r="D16" s="104">
        <v>200000</v>
      </c>
    </row>
    <row r="17" spans="1:4" x14ac:dyDescent="0.3">
      <c r="A17" s="99" t="s">
        <v>18</v>
      </c>
      <c r="B17" s="99" t="s">
        <v>29</v>
      </c>
      <c r="C17" s="100" t="s">
        <v>30</v>
      </c>
      <c r="D17" s="104">
        <v>55000</v>
      </c>
    </row>
    <row r="18" spans="1:4" x14ac:dyDescent="0.3">
      <c r="A18" s="99" t="s">
        <v>32</v>
      </c>
      <c r="B18" s="99" t="s">
        <v>33</v>
      </c>
      <c r="C18" s="100" t="s">
        <v>34</v>
      </c>
      <c r="D18" s="104">
        <v>40000</v>
      </c>
    </row>
    <row r="19" spans="1:4" x14ac:dyDescent="0.3">
      <c r="A19" s="99" t="s">
        <v>18</v>
      </c>
      <c r="B19" s="99" t="s">
        <v>36</v>
      </c>
      <c r="C19" s="100" t="s">
        <v>37</v>
      </c>
      <c r="D19" s="104">
        <v>100000</v>
      </c>
    </row>
    <row r="20" spans="1:4" x14ac:dyDescent="0.3">
      <c r="A20" s="99" t="s">
        <v>39</v>
      </c>
      <c r="B20" s="99" t="s">
        <v>40</v>
      </c>
      <c r="C20" s="100" t="s">
        <v>41</v>
      </c>
      <c r="D20" s="104">
        <v>500</v>
      </c>
    </row>
    <row r="21" spans="1:4" x14ac:dyDescent="0.3">
      <c r="A21" s="99" t="s">
        <v>42</v>
      </c>
      <c r="B21" s="99" t="s">
        <v>40</v>
      </c>
      <c r="C21" s="100" t="s">
        <v>43</v>
      </c>
      <c r="D21" s="104">
        <v>1060</v>
      </c>
    </row>
    <row r="22" spans="1:4" x14ac:dyDescent="0.3">
      <c r="A22" s="99" t="s">
        <v>44</v>
      </c>
      <c r="B22" s="99" t="s">
        <v>45</v>
      </c>
      <c r="C22" s="100" t="s">
        <v>46</v>
      </c>
      <c r="D22" s="104">
        <v>3225</v>
      </c>
    </row>
    <row r="23" spans="1:4" x14ac:dyDescent="0.3">
      <c r="A23" s="99" t="s">
        <v>18</v>
      </c>
      <c r="B23" s="99" t="s">
        <v>47</v>
      </c>
      <c r="C23" s="100" t="s">
        <v>48</v>
      </c>
      <c r="D23" s="104">
        <v>3200</v>
      </c>
    </row>
    <row r="24" spans="1:4" x14ac:dyDescent="0.3">
      <c r="A24" s="99" t="s">
        <v>49</v>
      </c>
      <c r="B24" s="99" t="s">
        <v>50</v>
      </c>
      <c r="C24" s="100" t="s">
        <v>51</v>
      </c>
      <c r="D24" s="104">
        <v>3500</v>
      </c>
    </row>
    <row r="25" spans="1:4" x14ac:dyDescent="0.3">
      <c r="A25" s="99" t="s">
        <v>18</v>
      </c>
      <c r="B25" s="99" t="s">
        <v>52</v>
      </c>
      <c r="C25" s="100" t="s">
        <v>53</v>
      </c>
      <c r="D25" s="104">
        <v>82601.149999999994</v>
      </c>
    </row>
    <row r="26" spans="1:4" x14ac:dyDescent="0.3">
      <c r="A26" s="99" t="s">
        <v>18</v>
      </c>
      <c r="B26" s="99" t="s">
        <v>54</v>
      </c>
      <c r="C26" s="100" t="s">
        <v>708</v>
      </c>
      <c r="D26" s="104">
        <v>18852.240000000002</v>
      </c>
    </row>
    <row r="27" spans="1:4" x14ac:dyDescent="0.3">
      <c r="A27" s="99" t="s">
        <v>5</v>
      </c>
      <c r="B27" s="99" t="s">
        <v>55</v>
      </c>
      <c r="C27" s="100" t="s">
        <v>56</v>
      </c>
      <c r="D27" s="104">
        <v>130000</v>
      </c>
    </row>
    <row r="28" spans="1:4" x14ac:dyDescent="0.3">
      <c r="A28" s="99" t="s">
        <v>58</v>
      </c>
      <c r="B28" s="99" t="s">
        <v>59</v>
      </c>
      <c r="C28" s="100" t="s">
        <v>60</v>
      </c>
      <c r="D28" s="104">
        <v>1000</v>
      </c>
    </row>
    <row r="29" spans="1:4" x14ac:dyDescent="0.3">
      <c r="A29" s="99" t="s">
        <v>62</v>
      </c>
      <c r="B29" s="99" t="s">
        <v>59</v>
      </c>
      <c r="C29" s="100" t="s">
        <v>63</v>
      </c>
      <c r="D29" s="104">
        <v>30000</v>
      </c>
    </row>
    <row r="30" spans="1:4" x14ac:dyDescent="0.3">
      <c r="A30" s="99" t="s">
        <v>64</v>
      </c>
      <c r="B30" s="99" t="s">
        <v>65</v>
      </c>
      <c r="C30" s="100" t="s">
        <v>709</v>
      </c>
      <c r="D30" s="104">
        <v>211099.73</v>
      </c>
    </row>
    <row r="31" spans="1:4" x14ac:dyDescent="0.3">
      <c r="A31" s="99" t="s">
        <v>57</v>
      </c>
      <c r="B31" s="99" t="s">
        <v>65</v>
      </c>
      <c r="C31" s="100" t="s">
        <v>66</v>
      </c>
      <c r="D31" s="104">
        <v>3600</v>
      </c>
    </row>
    <row r="32" spans="1:4" x14ac:dyDescent="0.3">
      <c r="A32" s="99" t="s">
        <v>57</v>
      </c>
      <c r="B32" s="99" t="s">
        <v>67</v>
      </c>
      <c r="C32" s="100" t="s">
        <v>68</v>
      </c>
      <c r="D32" s="104">
        <v>25000</v>
      </c>
    </row>
    <row r="33" spans="1:4" x14ac:dyDescent="0.3">
      <c r="A33" s="99" t="s">
        <v>61</v>
      </c>
      <c r="B33" s="99" t="s">
        <v>69</v>
      </c>
      <c r="C33" s="100" t="s">
        <v>70</v>
      </c>
      <c r="D33" s="104">
        <v>350</v>
      </c>
    </row>
    <row r="34" spans="1:4" x14ac:dyDescent="0.3">
      <c r="A34" s="99" t="s">
        <v>62</v>
      </c>
      <c r="B34" s="99" t="s">
        <v>69</v>
      </c>
      <c r="C34" s="100" t="s">
        <v>71</v>
      </c>
      <c r="D34" s="104">
        <v>500</v>
      </c>
    </row>
    <row r="35" spans="1:4" x14ac:dyDescent="0.3">
      <c r="A35" s="99" t="s">
        <v>72</v>
      </c>
      <c r="B35" s="99" t="s">
        <v>73</v>
      </c>
      <c r="C35" s="100" t="s">
        <v>74</v>
      </c>
      <c r="D35" s="104">
        <v>34850</v>
      </c>
    </row>
    <row r="36" spans="1:4" x14ac:dyDescent="0.3">
      <c r="A36" s="99" t="s">
        <v>72</v>
      </c>
      <c r="B36" s="99" t="s">
        <v>75</v>
      </c>
      <c r="C36" s="100" t="s">
        <v>76</v>
      </c>
      <c r="D36" s="104">
        <v>3600</v>
      </c>
    </row>
    <row r="37" spans="1:4" x14ac:dyDescent="0.3">
      <c r="A37" s="99" t="s">
        <v>44</v>
      </c>
      <c r="B37" s="99" t="s">
        <v>77</v>
      </c>
      <c r="C37" s="100" t="s">
        <v>78</v>
      </c>
      <c r="D37" s="104">
        <v>4275</v>
      </c>
    </row>
    <row r="38" spans="1:4" x14ac:dyDescent="0.3">
      <c r="A38" s="99" t="s">
        <v>38</v>
      </c>
      <c r="B38" s="99">
        <v>32901</v>
      </c>
      <c r="C38" s="100" t="s">
        <v>79</v>
      </c>
      <c r="D38" s="104">
        <v>2757</v>
      </c>
    </row>
    <row r="39" spans="1:4" x14ac:dyDescent="0.3">
      <c r="A39" s="99" t="s">
        <v>38</v>
      </c>
      <c r="B39" s="99">
        <v>32902</v>
      </c>
      <c r="C39" s="100" t="s">
        <v>80</v>
      </c>
      <c r="D39" s="104">
        <v>1072</v>
      </c>
    </row>
    <row r="40" spans="1:4" x14ac:dyDescent="0.3">
      <c r="A40" s="99" t="s">
        <v>18</v>
      </c>
      <c r="B40" s="99" t="s">
        <v>81</v>
      </c>
      <c r="C40" s="100" t="s">
        <v>82</v>
      </c>
      <c r="D40" s="104">
        <v>6000</v>
      </c>
    </row>
    <row r="41" spans="1:4" x14ac:dyDescent="0.3">
      <c r="A41" s="99" t="s">
        <v>44</v>
      </c>
      <c r="B41" s="99" t="s">
        <v>83</v>
      </c>
      <c r="C41" s="100" t="s">
        <v>84</v>
      </c>
      <c r="D41" s="104">
        <v>368051.3</v>
      </c>
    </row>
    <row r="42" spans="1:4" x14ac:dyDescent="0.3">
      <c r="A42" s="99" t="s">
        <v>18</v>
      </c>
      <c r="B42" s="99" t="s">
        <v>85</v>
      </c>
      <c r="C42" s="100" t="s">
        <v>679</v>
      </c>
      <c r="D42" s="104">
        <v>7300</v>
      </c>
    </row>
    <row r="43" spans="1:4" x14ac:dyDescent="0.3">
      <c r="A43" s="99">
        <v>446</v>
      </c>
      <c r="B43" s="99">
        <v>39903</v>
      </c>
      <c r="C43" s="100" t="s">
        <v>843</v>
      </c>
      <c r="D43" s="104">
        <v>15000</v>
      </c>
    </row>
    <row r="44" spans="1:4" x14ac:dyDescent="0.3">
      <c r="A44" s="99" t="s">
        <v>5</v>
      </c>
      <c r="B44" s="99" t="s">
        <v>86</v>
      </c>
      <c r="C44" s="100" t="s">
        <v>87</v>
      </c>
      <c r="D44" s="104">
        <v>11265</v>
      </c>
    </row>
    <row r="45" spans="1:4" x14ac:dyDescent="0.3">
      <c r="A45" s="99" t="s">
        <v>5</v>
      </c>
      <c r="B45" s="99" t="s">
        <v>88</v>
      </c>
      <c r="C45" s="100" t="s">
        <v>89</v>
      </c>
      <c r="D45" s="104">
        <v>43272</v>
      </c>
    </row>
    <row r="46" spans="1:4" x14ac:dyDescent="0.3">
      <c r="A46" s="99" t="s">
        <v>38</v>
      </c>
      <c r="B46" s="99">
        <v>32903</v>
      </c>
      <c r="C46" s="100" t="s">
        <v>91</v>
      </c>
      <c r="D46" s="104">
        <v>1500</v>
      </c>
    </row>
    <row r="47" spans="1:4" x14ac:dyDescent="0.3">
      <c r="A47" s="99" t="s">
        <v>23</v>
      </c>
      <c r="B47" s="99" t="s">
        <v>92</v>
      </c>
      <c r="C47" s="100" t="s">
        <v>93</v>
      </c>
      <c r="D47" s="104">
        <v>210000</v>
      </c>
    </row>
    <row r="48" spans="1:4" x14ac:dyDescent="0.3">
      <c r="A48" s="99" t="s">
        <v>94</v>
      </c>
      <c r="B48" s="99" t="s">
        <v>95</v>
      </c>
      <c r="C48" s="100" t="s">
        <v>96</v>
      </c>
      <c r="D48" s="104">
        <v>12000</v>
      </c>
    </row>
    <row r="49" spans="1:5" ht="16.2" thickBot="1" x14ac:dyDescent="0.35">
      <c r="A49" s="173" t="s">
        <v>97</v>
      </c>
      <c r="B49" s="174"/>
      <c r="C49" s="10" t="s">
        <v>13</v>
      </c>
      <c r="D49" s="124">
        <f>SUM(D50:D87)</f>
        <v>5066410.0999999987</v>
      </c>
    </row>
    <row r="50" spans="1:5" s="93" customFormat="1" x14ac:dyDescent="0.3">
      <c r="A50" s="99" t="s">
        <v>5</v>
      </c>
      <c r="B50" s="99" t="s">
        <v>98</v>
      </c>
      <c r="C50" s="100" t="s">
        <v>693</v>
      </c>
      <c r="D50" s="104">
        <v>3504647.54</v>
      </c>
    </row>
    <row r="51" spans="1:5" s="93" customFormat="1" x14ac:dyDescent="0.3">
      <c r="A51" s="99" t="s">
        <v>5</v>
      </c>
      <c r="B51" s="99" t="s">
        <v>99</v>
      </c>
      <c r="C51" s="100" t="s">
        <v>100</v>
      </c>
      <c r="D51" s="104">
        <v>5700</v>
      </c>
    </row>
    <row r="52" spans="1:5" s="93" customFormat="1" x14ac:dyDescent="0.3">
      <c r="A52" s="99">
        <v>313</v>
      </c>
      <c r="B52" s="99">
        <v>42090</v>
      </c>
      <c r="C52" s="100" t="s">
        <v>707</v>
      </c>
      <c r="D52" s="104">
        <v>5674.15</v>
      </c>
    </row>
    <row r="53" spans="1:5" s="93" customFormat="1" x14ac:dyDescent="0.3">
      <c r="A53" s="99" t="s">
        <v>5</v>
      </c>
      <c r="B53" s="99" t="s">
        <v>101</v>
      </c>
      <c r="C53" s="100" t="s">
        <v>102</v>
      </c>
      <c r="D53" s="104">
        <v>283319</v>
      </c>
    </row>
    <row r="54" spans="1:5" s="93" customFormat="1" x14ac:dyDescent="0.3">
      <c r="A54" s="99">
        <v>611</v>
      </c>
      <c r="B54" s="99">
        <v>45001</v>
      </c>
      <c r="C54" s="100" t="s">
        <v>908</v>
      </c>
      <c r="D54" s="104">
        <v>15000</v>
      </c>
      <c r="E54" s="142"/>
    </row>
    <row r="55" spans="1:5" s="93" customFormat="1" x14ac:dyDescent="0.3">
      <c r="A55" s="99" t="s">
        <v>103</v>
      </c>
      <c r="B55" s="99" t="s">
        <v>104</v>
      </c>
      <c r="C55" s="100" t="s">
        <v>681</v>
      </c>
      <c r="D55" s="104">
        <v>208770.02</v>
      </c>
    </row>
    <row r="56" spans="1:5" s="93" customFormat="1" x14ac:dyDescent="0.3">
      <c r="A56" s="99">
        <v>313</v>
      </c>
      <c r="B56" s="99">
        <v>45002</v>
      </c>
      <c r="C56" s="100" t="s">
        <v>650</v>
      </c>
      <c r="D56" s="104">
        <v>20000</v>
      </c>
    </row>
    <row r="57" spans="1:5" s="93" customFormat="1" x14ac:dyDescent="0.3">
      <c r="A57" s="99" t="s">
        <v>61</v>
      </c>
      <c r="B57" s="99" t="s">
        <v>105</v>
      </c>
      <c r="C57" s="100" t="s">
        <v>106</v>
      </c>
      <c r="D57" s="104">
        <v>10000</v>
      </c>
    </row>
    <row r="58" spans="1:5" s="93" customFormat="1" x14ac:dyDescent="0.3">
      <c r="A58" s="99">
        <v>127</v>
      </c>
      <c r="B58" s="99">
        <v>45050</v>
      </c>
      <c r="C58" s="100" t="s">
        <v>902</v>
      </c>
      <c r="D58" s="104">
        <v>11637.98</v>
      </c>
    </row>
    <row r="59" spans="1:5" s="93" customFormat="1" x14ac:dyDescent="0.3">
      <c r="A59" s="99">
        <v>421</v>
      </c>
      <c r="B59" s="99">
        <v>45030</v>
      </c>
      <c r="C59" s="100" t="s">
        <v>871</v>
      </c>
      <c r="D59" s="104">
        <v>150000</v>
      </c>
    </row>
    <row r="60" spans="1:5" s="93" customFormat="1" x14ac:dyDescent="0.3">
      <c r="A60" s="99" t="s">
        <v>57</v>
      </c>
      <c r="B60" s="99">
        <v>45050</v>
      </c>
      <c r="C60" s="100" t="s">
        <v>812</v>
      </c>
      <c r="D60" s="104">
        <v>65000</v>
      </c>
    </row>
    <row r="61" spans="1:5" s="93" customFormat="1" x14ac:dyDescent="0.3">
      <c r="A61" s="99" t="s">
        <v>72</v>
      </c>
      <c r="B61" s="99" t="s">
        <v>107</v>
      </c>
      <c r="C61" s="100" t="s">
        <v>680</v>
      </c>
      <c r="D61" s="104">
        <v>36600</v>
      </c>
    </row>
    <row r="62" spans="1:5" s="93" customFormat="1" x14ac:dyDescent="0.3">
      <c r="A62" s="99" t="s">
        <v>62</v>
      </c>
      <c r="B62" s="99">
        <v>45080</v>
      </c>
      <c r="C62" s="100" t="s">
        <v>108</v>
      </c>
      <c r="D62" s="104">
        <v>6000</v>
      </c>
    </row>
    <row r="63" spans="1:5" s="93" customFormat="1" x14ac:dyDescent="0.3">
      <c r="A63" s="99">
        <v>413</v>
      </c>
      <c r="B63" s="99">
        <v>45100</v>
      </c>
      <c r="C63" s="100" t="s">
        <v>668</v>
      </c>
      <c r="D63" s="104">
        <v>160000</v>
      </c>
    </row>
    <row r="64" spans="1:5" s="93" customFormat="1" x14ac:dyDescent="0.3">
      <c r="A64" s="99">
        <v>621</v>
      </c>
      <c r="B64" s="99">
        <v>46502</v>
      </c>
      <c r="C64" s="100" t="s">
        <v>813</v>
      </c>
      <c r="D64" s="104">
        <v>8500</v>
      </c>
    </row>
    <row r="65" spans="1:5" s="93" customFormat="1" x14ac:dyDescent="0.3">
      <c r="A65" s="99">
        <v>313</v>
      </c>
      <c r="B65" s="99">
        <v>46500</v>
      </c>
      <c r="C65" s="100" t="s">
        <v>892</v>
      </c>
      <c r="D65" s="104">
        <v>34953</v>
      </c>
      <c r="E65" s="142"/>
    </row>
    <row r="66" spans="1:5" s="93" customFormat="1" x14ac:dyDescent="0.3">
      <c r="A66" s="99" t="s">
        <v>103</v>
      </c>
      <c r="B66" s="99" t="s">
        <v>109</v>
      </c>
      <c r="C66" s="100" t="s">
        <v>110</v>
      </c>
      <c r="D66" s="104">
        <v>43792.32</v>
      </c>
    </row>
    <row r="67" spans="1:5" s="93" customFormat="1" x14ac:dyDescent="0.3">
      <c r="A67" s="99" t="s">
        <v>23</v>
      </c>
      <c r="B67" s="99" t="s">
        <v>109</v>
      </c>
      <c r="C67" s="100" t="s">
        <v>111</v>
      </c>
      <c r="D67" s="104">
        <v>8647.34</v>
      </c>
    </row>
    <row r="68" spans="1:5" s="93" customFormat="1" x14ac:dyDescent="0.3">
      <c r="A68" s="99" t="s">
        <v>112</v>
      </c>
      <c r="B68" s="99" t="s">
        <v>109</v>
      </c>
      <c r="C68" s="100" t="s">
        <v>113</v>
      </c>
      <c r="D68" s="104">
        <v>15000</v>
      </c>
    </row>
    <row r="69" spans="1:5" s="93" customFormat="1" x14ac:dyDescent="0.3">
      <c r="A69" s="99" t="s">
        <v>62</v>
      </c>
      <c r="B69" s="99" t="s">
        <v>109</v>
      </c>
      <c r="C69" s="100" t="s">
        <v>114</v>
      </c>
      <c r="D69" s="104">
        <v>6300</v>
      </c>
    </row>
    <row r="70" spans="1:5" s="93" customFormat="1" x14ac:dyDescent="0.3">
      <c r="A70" s="99">
        <v>313</v>
      </c>
      <c r="B70" s="99">
        <v>46101</v>
      </c>
      <c r="C70" s="100" t="s">
        <v>651</v>
      </c>
      <c r="D70" s="104">
        <v>39091.43</v>
      </c>
    </row>
    <row r="71" spans="1:5" s="93" customFormat="1" x14ac:dyDescent="0.3">
      <c r="A71" s="99" t="s">
        <v>58</v>
      </c>
      <c r="B71" s="99" t="s">
        <v>115</v>
      </c>
      <c r="C71" s="100" t="s">
        <v>116</v>
      </c>
      <c r="D71" s="104">
        <v>30100</v>
      </c>
    </row>
    <row r="72" spans="1:5" s="93" customFormat="1" x14ac:dyDescent="0.3">
      <c r="A72" s="99">
        <v>422</v>
      </c>
      <c r="B72" s="99">
        <v>46103</v>
      </c>
      <c r="C72" s="100" t="s">
        <v>901</v>
      </c>
      <c r="D72" s="104">
        <v>2345</v>
      </c>
    </row>
    <row r="73" spans="1:5" s="93" customFormat="1" x14ac:dyDescent="0.3">
      <c r="A73" s="99" t="s">
        <v>90</v>
      </c>
      <c r="B73" s="99" t="s">
        <v>115</v>
      </c>
      <c r="C73" s="100" t="s">
        <v>810</v>
      </c>
      <c r="D73" s="104">
        <v>15000</v>
      </c>
    </row>
    <row r="74" spans="1:5" s="93" customFormat="1" x14ac:dyDescent="0.3">
      <c r="A74" s="99" t="s">
        <v>57</v>
      </c>
      <c r="B74" s="99" t="s">
        <v>115</v>
      </c>
      <c r="C74" s="100" t="s">
        <v>117</v>
      </c>
      <c r="D74" s="104">
        <v>42800</v>
      </c>
    </row>
    <row r="75" spans="1:5" s="93" customFormat="1" x14ac:dyDescent="0.3">
      <c r="A75" s="99">
        <v>313</v>
      </c>
      <c r="B75" s="99">
        <v>46101</v>
      </c>
      <c r="C75" s="100" t="s">
        <v>649</v>
      </c>
      <c r="D75" s="104">
        <v>4000</v>
      </c>
    </row>
    <row r="76" spans="1:5" s="93" customFormat="1" x14ac:dyDescent="0.3">
      <c r="A76" s="99">
        <v>127</v>
      </c>
      <c r="B76" s="99">
        <v>46101</v>
      </c>
      <c r="C76" s="100" t="s">
        <v>844</v>
      </c>
      <c r="D76" s="104">
        <v>45079.81</v>
      </c>
    </row>
    <row r="77" spans="1:5" s="93" customFormat="1" x14ac:dyDescent="0.3">
      <c r="A77" s="99">
        <v>313</v>
      </c>
      <c r="B77" s="99">
        <v>46102</v>
      </c>
      <c r="C77" s="100" t="s">
        <v>818</v>
      </c>
      <c r="D77" s="104">
        <v>3869.64</v>
      </c>
    </row>
    <row r="78" spans="1:5" s="93" customFormat="1" x14ac:dyDescent="0.3">
      <c r="A78" s="99" t="s">
        <v>57</v>
      </c>
      <c r="B78" s="99" t="s">
        <v>118</v>
      </c>
      <c r="C78" s="100" t="s">
        <v>119</v>
      </c>
      <c r="D78" s="104">
        <v>23800</v>
      </c>
    </row>
    <row r="79" spans="1:5" s="93" customFormat="1" x14ac:dyDescent="0.3">
      <c r="A79" s="99">
        <v>128</v>
      </c>
      <c r="B79" s="99">
        <v>46103</v>
      </c>
      <c r="C79" s="100" t="s">
        <v>809</v>
      </c>
      <c r="D79" s="104">
        <v>8439.75</v>
      </c>
    </row>
    <row r="80" spans="1:5" s="93" customFormat="1" x14ac:dyDescent="0.3">
      <c r="A80" s="99" t="s">
        <v>61</v>
      </c>
      <c r="B80" s="99" t="s">
        <v>120</v>
      </c>
      <c r="C80" s="100" t="s">
        <v>121</v>
      </c>
      <c r="D80" s="104">
        <v>3000</v>
      </c>
    </row>
    <row r="81" spans="1:5" s="93" customFormat="1" x14ac:dyDescent="0.3">
      <c r="A81" s="99" t="s">
        <v>57</v>
      </c>
      <c r="B81" s="99" t="s">
        <v>120</v>
      </c>
      <c r="C81" s="100" t="s">
        <v>122</v>
      </c>
      <c r="D81" s="104">
        <v>19000</v>
      </c>
    </row>
    <row r="82" spans="1:5" s="93" customFormat="1" x14ac:dyDescent="0.3">
      <c r="A82" s="99" t="s">
        <v>38</v>
      </c>
      <c r="B82" s="99" t="s">
        <v>123</v>
      </c>
      <c r="C82" s="100" t="s">
        <v>124</v>
      </c>
      <c r="D82" s="104">
        <v>1000</v>
      </c>
    </row>
    <row r="83" spans="1:5" s="93" customFormat="1" x14ac:dyDescent="0.3">
      <c r="A83" s="99">
        <v>446</v>
      </c>
      <c r="B83" s="99">
        <v>46109</v>
      </c>
      <c r="C83" s="100" t="s">
        <v>710</v>
      </c>
      <c r="D83" s="104">
        <v>2000</v>
      </c>
    </row>
    <row r="84" spans="1:5" s="93" customFormat="1" x14ac:dyDescent="0.3">
      <c r="A84" s="99">
        <v>432</v>
      </c>
      <c r="B84" s="99">
        <v>46110</v>
      </c>
      <c r="C84" s="100" t="s">
        <v>711</v>
      </c>
      <c r="D84" s="104">
        <v>8000</v>
      </c>
    </row>
    <row r="85" spans="1:5" s="93" customFormat="1" x14ac:dyDescent="0.3">
      <c r="A85" s="99" t="s">
        <v>49</v>
      </c>
      <c r="B85" s="99" t="s">
        <v>125</v>
      </c>
      <c r="C85" s="100" t="s">
        <v>126</v>
      </c>
      <c r="D85" s="104">
        <v>25000</v>
      </c>
    </row>
    <row r="86" spans="1:5" s="93" customFormat="1" x14ac:dyDescent="0.3">
      <c r="A86" s="99">
        <v>621</v>
      </c>
      <c r="B86" s="99">
        <v>46104</v>
      </c>
      <c r="C86" s="100" t="s">
        <v>886</v>
      </c>
      <c r="D86" s="104">
        <v>184343.12</v>
      </c>
      <c r="E86" s="144"/>
    </row>
    <row r="87" spans="1:5" s="93" customFormat="1" x14ac:dyDescent="0.3">
      <c r="A87" s="99" t="s">
        <v>103</v>
      </c>
      <c r="B87" s="99" t="s">
        <v>716</v>
      </c>
      <c r="C87" s="100" t="s">
        <v>883</v>
      </c>
      <c r="D87" s="104">
        <v>10000</v>
      </c>
    </row>
    <row r="88" spans="1:5" ht="16.2" thickBot="1" x14ac:dyDescent="0.35">
      <c r="A88" s="173" t="s">
        <v>127</v>
      </c>
      <c r="B88" s="174"/>
      <c r="C88" s="10" t="s">
        <v>16</v>
      </c>
      <c r="D88" s="124">
        <f>SUM(D89:D93)</f>
        <v>119829.82</v>
      </c>
    </row>
    <row r="89" spans="1:5" x14ac:dyDescent="0.3">
      <c r="A89" s="99" t="s">
        <v>5</v>
      </c>
      <c r="B89" s="99" t="s">
        <v>128</v>
      </c>
      <c r="C89" s="100" t="s">
        <v>129</v>
      </c>
      <c r="D89" s="104">
        <v>60000</v>
      </c>
    </row>
    <row r="90" spans="1:5" x14ac:dyDescent="0.3">
      <c r="A90" s="99" t="s">
        <v>5</v>
      </c>
      <c r="B90" s="99">
        <v>54200</v>
      </c>
      <c r="C90" s="100" t="s">
        <v>637</v>
      </c>
      <c r="D90" s="104">
        <v>33437.410000000003</v>
      </c>
    </row>
    <row r="91" spans="1:5" x14ac:dyDescent="0.3">
      <c r="A91" s="99">
        <v>452</v>
      </c>
      <c r="B91" s="99">
        <v>55000</v>
      </c>
      <c r="C91" s="100" t="s">
        <v>814</v>
      </c>
      <c r="D91" s="104">
        <v>4000</v>
      </c>
    </row>
    <row r="92" spans="1:5" x14ac:dyDescent="0.3">
      <c r="A92" s="99">
        <v>452</v>
      </c>
      <c r="B92" s="99">
        <v>55100</v>
      </c>
      <c r="C92" s="100" t="s">
        <v>636</v>
      </c>
      <c r="D92" s="104">
        <v>5000</v>
      </c>
    </row>
    <row r="93" spans="1:5" x14ac:dyDescent="0.3">
      <c r="A93" s="99">
        <v>611</v>
      </c>
      <c r="B93" s="99">
        <v>55500</v>
      </c>
      <c r="C93" s="100" t="s">
        <v>130</v>
      </c>
      <c r="D93" s="104">
        <v>17392.41</v>
      </c>
    </row>
    <row r="94" spans="1:5" ht="16.2" thickBot="1" x14ac:dyDescent="0.35">
      <c r="A94" s="173" t="s">
        <v>131</v>
      </c>
      <c r="B94" s="174"/>
      <c r="C94" s="10" t="s">
        <v>22</v>
      </c>
      <c r="D94" s="101">
        <v>150000</v>
      </c>
    </row>
    <row r="95" spans="1:5" x14ac:dyDescent="0.3">
      <c r="A95" s="99" t="s">
        <v>18</v>
      </c>
      <c r="B95" s="99" t="s">
        <v>132</v>
      </c>
      <c r="C95" s="100" t="s">
        <v>133</v>
      </c>
      <c r="D95" s="104">
        <v>150000</v>
      </c>
    </row>
    <row r="96" spans="1:5" ht="16.2" thickBot="1" x14ac:dyDescent="0.35">
      <c r="A96" s="173" t="s">
        <v>134</v>
      </c>
      <c r="B96" s="174"/>
      <c r="C96" s="10" t="s">
        <v>26</v>
      </c>
      <c r="D96" s="124">
        <f>SUM(D97:D100)</f>
        <v>1096000</v>
      </c>
    </row>
    <row r="97" spans="1:5" s="44" customFormat="1" x14ac:dyDescent="0.3">
      <c r="A97" s="99">
        <v>413</v>
      </c>
      <c r="B97" s="99">
        <v>75301</v>
      </c>
      <c r="C97" s="100" t="s">
        <v>669</v>
      </c>
      <c r="D97" s="104">
        <v>90000</v>
      </c>
    </row>
    <row r="98" spans="1:5" s="44" customFormat="1" x14ac:dyDescent="0.3">
      <c r="A98" s="99">
        <v>451</v>
      </c>
      <c r="B98" s="99">
        <v>76101</v>
      </c>
      <c r="C98" s="100" t="s">
        <v>715</v>
      </c>
      <c r="D98" s="104">
        <v>6000</v>
      </c>
    </row>
    <row r="99" spans="1:5" s="44" customFormat="1" x14ac:dyDescent="0.3">
      <c r="A99" s="99">
        <v>432</v>
      </c>
      <c r="B99" s="99">
        <v>76500</v>
      </c>
      <c r="C99" s="100" t="s">
        <v>893</v>
      </c>
      <c r="D99" s="104">
        <v>250000</v>
      </c>
      <c r="E99" s="145"/>
    </row>
    <row r="100" spans="1:5" s="44" customFormat="1" x14ac:dyDescent="0.3">
      <c r="A100" s="99">
        <v>413</v>
      </c>
      <c r="B100" s="99">
        <v>75080</v>
      </c>
      <c r="C100" s="100" t="s">
        <v>870</v>
      </c>
      <c r="D100" s="104">
        <v>750000</v>
      </c>
    </row>
    <row r="101" spans="1:5" ht="16.2" thickBot="1" x14ac:dyDescent="0.35">
      <c r="A101" s="173" t="s">
        <v>135</v>
      </c>
      <c r="B101" s="174"/>
      <c r="C101" s="10" t="s">
        <v>31</v>
      </c>
      <c r="D101" s="101">
        <v>17500</v>
      </c>
    </row>
    <row r="102" spans="1:5" x14ac:dyDescent="0.3">
      <c r="A102" s="99" t="s">
        <v>49</v>
      </c>
      <c r="B102" s="99" t="s">
        <v>136</v>
      </c>
      <c r="C102" s="100" t="s">
        <v>137</v>
      </c>
      <c r="D102" s="104">
        <v>17500</v>
      </c>
    </row>
    <row r="103" spans="1:5" ht="16.2" thickBot="1" x14ac:dyDescent="0.35">
      <c r="A103" s="173" t="s">
        <v>138</v>
      </c>
      <c r="B103" s="174"/>
      <c r="C103" s="10" t="s">
        <v>35</v>
      </c>
      <c r="D103" s="124">
        <f>SUM(D104:D104)</f>
        <v>1300000</v>
      </c>
    </row>
    <row r="104" spans="1:5" x14ac:dyDescent="0.3">
      <c r="A104" s="99" t="s">
        <v>5</v>
      </c>
      <c r="B104" s="99" t="s">
        <v>139</v>
      </c>
      <c r="C104" s="100" t="s">
        <v>140</v>
      </c>
      <c r="D104" s="104">
        <v>1300000</v>
      </c>
    </row>
    <row r="105" spans="1:5" ht="19.5" customHeight="1" thickBot="1" x14ac:dyDescent="0.35">
      <c r="A105" s="102"/>
      <c r="B105" s="13"/>
      <c r="C105" s="14" t="s">
        <v>141</v>
      </c>
      <c r="D105" s="70">
        <f>D103+D101+D96+D94+D88+D49+D14+D12+D6</f>
        <v>20602387.549999997</v>
      </c>
    </row>
    <row r="107" spans="1:5" x14ac:dyDescent="0.3">
      <c r="D107" s="98"/>
    </row>
  </sheetData>
  <autoFilter ref="A50:D50"/>
  <sortState ref="A54:D93">
    <sortCondition ref="B54:B93"/>
  </sortState>
  <mergeCells count="11">
    <mergeCell ref="A88:B88"/>
    <mergeCell ref="A94:B94"/>
    <mergeCell ref="A96:B96"/>
    <mergeCell ref="A101:B101"/>
    <mergeCell ref="A103:B103"/>
    <mergeCell ref="A49:B49"/>
    <mergeCell ref="A1:D1"/>
    <mergeCell ref="A2:D2"/>
    <mergeCell ref="A6:B6"/>
    <mergeCell ref="A12:B12"/>
    <mergeCell ref="A14:B14"/>
  </mergeCells>
  <pageMargins left="0.70866141732283472" right="0.70866141732283472" top="0.74803149606299213" bottom="0.74803149606299213" header="0.31496062992125984" footer="0.31496062992125984"/>
  <pageSetup paperSize="9" scale="56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4"/>
  <sheetViews>
    <sheetView zoomScaleNormal="100" zoomScaleSheetLayoutView="100" workbookViewId="0">
      <pane ySplit="4" topLeftCell="A5" activePane="bottomLeft" state="frozen"/>
      <selection pane="bottomLeft" activeCell="G5" sqref="G5"/>
    </sheetView>
  </sheetViews>
  <sheetFormatPr baseColWidth="10" defaultRowHeight="14.4" x14ac:dyDescent="0.3"/>
  <cols>
    <col min="2" max="2" width="8.109375" bestFit="1" customWidth="1"/>
    <col min="3" max="4" width="10.33203125" bestFit="1" customWidth="1"/>
    <col min="5" max="5" width="69.33203125" bestFit="1" customWidth="1"/>
    <col min="6" max="6" width="15.6640625" customWidth="1"/>
    <col min="7" max="7" width="17" bestFit="1" customWidth="1"/>
    <col min="8" max="8" width="14.88671875" customWidth="1"/>
    <col min="9" max="9" width="14" customWidth="1"/>
    <col min="10" max="10" width="16.33203125" customWidth="1"/>
  </cols>
  <sheetData>
    <row r="1" spans="2:7" ht="50.25" customHeight="1" x14ac:dyDescent="0.3">
      <c r="B1" s="182" t="s">
        <v>876</v>
      </c>
      <c r="C1" s="183"/>
      <c r="D1" s="183"/>
      <c r="E1" s="183"/>
      <c r="F1" s="184"/>
    </row>
    <row r="2" spans="2:7" ht="31.2" x14ac:dyDescent="0.3">
      <c r="B2" s="29"/>
      <c r="C2" s="29"/>
      <c r="D2" s="30"/>
      <c r="E2" s="31" t="s">
        <v>694</v>
      </c>
      <c r="F2" s="31" t="s">
        <v>875</v>
      </c>
    </row>
    <row r="3" spans="2:7" x14ac:dyDescent="0.3">
      <c r="B3" s="32"/>
      <c r="C3" s="33"/>
      <c r="D3" s="33"/>
      <c r="E3" s="19"/>
      <c r="F3" s="34"/>
    </row>
    <row r="4" spans="2:7" x14ac:dyDescent="0.3">
      <c r="B4" s="97" t="s">
        <v>142</v>
      </c>
      <c r="C4" s="97" t="s">
        <v>143</v>
      </c>
      <c r="D4" s="97" t="s">
        <v>144</v>
      </c>
      <c r="E4" s="35" t="s">
        <v>145</v>
      </c>
      <c r="F4" s="36">
        <v>2022</v>
      </c>
    </row>
    <row r="5" spans="2:7" x14ac:dyDescent="0.3">
      <c r="B5" s="99">
        <v>120</v>
      </c>
      <c r="C5" s="99">
        <v>33220</v>
      </c>
      <c r="D5" s="99">
        <v>22699</v>
      </c>
      <c r="E5" s="17" t="s">
        <v>904</v>
      </c>
      <c r="F5" s="104">
        <v>500</v>
      </c>
      <c r="G5" s="148"/>
    </row>
    <row r="6" spans="2:7" x14ac:dyDescent="0.3">
      <c r="B6" s="99">
        <v>120</v>
      </c>
      <c r="C6" s="99">
        <v>92001</v>
      </c>
      <c r="D6" s="99">
        <v>21200</v>
      </c>
      <c r="E6" s="17" t="s">
        <v>147</v>
      </c>
      <c r="F6" s="104">
        <v>22500</v>
      </c>
    </row>
    <row r="7" spans="2:7" x14ac:dyDescent="0.3">
      <c r="B7" s="99">
        <v>120</v>
      </c>
      <c r="C7" s="99">
        <v>92001</v>
      </c>
      <c r="D7" s="99">
        <v>21301</v>
      </c>
      <c r="E7" s="17" t="s">
        <v>148</v>
      </c>
      <c r="F7" s="104">
        <v>18500</v>
      </c>
    </row>
    <row r="8" spans="2:7" x14ac:dyDescent="0.3">
      <c r="B8" s="99">
        <v>120</v>
      </c>
      <c r="C8" s="99">
        <v>92001</v>
      </c>
      <c r="D8" s="99">
        <v>22100</v>
      </c>
      <c r="E8" s="17" t="s">
        <v>149</v>
      </c>
      <c r="F8" s="104">
        <v>50000</v>
      </c>
    </row>
    <row r="9" spans="2:7" x14ac:dyDescent="0.3">
      <c r="B9" s="99">
        <v>120</v>
      </c>
      <c r="C9" s="99">
        <v>92001</v>
      </c>
      <c r="D9" s="99">
        <v>22101</v>
      </c>
      <c r="E9" s="17" t="s">
        <v>150</v>
      </c>
      <c r="F9" s="104">
        <v>8000</v>
      </c>
    </row>
    <row r="10" spans="2:7" x14ac:dyDescent="0.3">
      <c r="B10" s="99">
        <v>120</v>
      </c>
      <c r="C10" s="99">
        <v>92001</v>
      </c>
      <c r="D10" s="99">
        <v>22102</v>
      </c>
      <c r="E10" s="17" t="s">
        <v>151</v>
      </c>
      <c r="F10" s="104">
        <v>4000</v>
      </c>
    </row>
    <row r="11" spans="2:7" x14ac:dyDescent="0.3">
      <c r="B11" s="99">
        <v>120</v>
      </c>
      <c r="C11" s="99">
        <v>92001</v>
      </c>
      <c r="D11" s="99">
        <v>22400</v>
      </c>
      <c r="E11" s="17" t="s">
        <v>152</v>
      </c>
      <c r="F11" s="104">
        <v>53600</v>
      </c>
    </row>
    <row r="12" spans="2:7" x14ac:dyDescent="0.3">
      <c r="B12" s="99">
        <v>120</v>
      </c>
      <c r="C12" s="99">
        <v>92001</v>
      </c>
      <c r="D12" s="99">
        <v>22401</v>
      </c>
      <c r="E12" s="17" t="s">
        <v>153</v>
      </c>
      <c r="F12" s="104">
        <v>5000</v>
      </c>
    </row>
    <row r="13" spans="2:7" x14ac:dyDescent="0.3">
      <c r="B13" s="99">
        <v>120</v>
      </c>
      <c r="C13" s="99">
        <v>92001</v>
      </c>
      <c r="D13" s="99">
        <v>22402</v>
      </c>
      <c r="E13" s="17" t="s">
        <v>154</v>
      </c>
      <c r="F13" s="104">
        <v>2500</v>
      </c>
    </row>
    <row r="14" spans="2:7" x14ac:dyDescent="0.3">
      <c r="B14" s="99">
        <v>120</v>
      </c>
      <c r="C14" s="99">
        <v>92001</v>
      </c>
      <c r="D14" s="99">
        <v>22700</v>
      </c>
      <c r="E14" s="17" t="s">
        <v>155</v>
      </c>
      <c r="F14" s="104">
        <v>58060.41</v>
      </c>
    </row>
    <row r="15" spans="2:7" x14ac:dyDescent="0.3">
      <c r="B15" s="99">
        <v>120</v>
      </c>
      <c r="C15" s="99">
        <v>92001</v>
      </c>
      <c r="D15" s="99">
        <v>62501</v>
      </c>
      <c r="E15" s="17" t="s">
        <v>156</v>
      </c>
      <c r="F15" s="104">
        <v>4000</v>
      </c>
    </row>
    <row r="16" spans="2:7" x14ac:dyDescent="0.3">
      <c r="B16" s="99">
        <v>120</v>
      </c>
      <c r="C16" s="99">
        <v>92099</v>
      </c>
      <c r="D16" s="99">
        <v>21900</v>
      </c>
      <c r="E16" s="17" t="s">
        <v>157</v>
      </c>
      <c r="F16" s="104">
        <v>1600</v>
      </c>
    </row>
    <row r="17" spans="2:6" x14ac:dyDescent="0.3">
      <c r="B17" s="99">
        <v>120</v>
      </c>
      <c r="C17" s="99">
        <v>92099</v>
      </c>
      <c r="D17" s="99">
        <v>22699</v>
      </c>
      <c r="E17" s="17" t="s">
        <v>158</v>
      </c>
      <c r="F17" s="104">
        <v>2000</v>
      </c>
    </row>
    <row r="18" spans="2:6" x14ac:dyDescent="0.3">
      <c r="B18" s="99">
        <v>120</v>
      </c>
      <c r="C18" s="99">
        <v>92500</v>
      </c>
      <c r="D18" s="99">
        <v>20200</v>
      </c>
      <c r="E18" s="17" t="s">
        <v>146</v>
      </c>
      <c r="F18" s="104">
        <v>12000</v>
      </c>
    </row>
    <row r="19" spans="2:6" x14ac:dyDescent="0.3">
      <c r="B19" s="99">
        <v>120</v>
      </c>
      <c r="C19" s="99">
        <v>92602</v>
      </c>
      <c r="D19" s="99">
        <v>22201</v>
      </c>
      <c r="E19" s="17" t="s">
        <v>159</v>
      </c>
      <c r="F19" s="104">
        <v>10300</v>
      </c>
    </row>
    <row r="20" spans="2:6" x14ac:dyDescent="0.3">
      <c r="B20" s="20">
        <v>120</v>
      </c>
      <c r="C20" s="21"/>
      <c r="D20" s="21"/>
      <c r="E20" s="22" t="s">
        <v>160</v>
      </c>
      <c r="F20" s="37">
        <f>SUM(F5:F19)</f>
        <v>252560.41</v>
      </c>
    </row>
    <row r="21" spans="2:6" x14ac:dyDescent="0.3">
      <c r="B21" s="99">
        <v>121</v>
      </c>
      <c r="C21" s="99">
        <v>92001</v>
      </c>
      <c r="D21" s="99">
        <v>22604</v>
      </c>
      <c r="E21" s="17" t="s">
        <v>161</v>
      </c>
      <c r="F21" s="104">
        <v>3000</v>
      </c>
    </row>
    <row r="22" spans="2:6" x14ac:dyDescent="0.3">
      <c r="B22" s="99">
        <v>121</v>
      </c>
      <c r="C22" s="99">
        <v>92005</v>
      </c>
      <c r="D22" s="99">
        <v>22603</v>
      </c>
      <c r="E22" s="17" t="s">
        <v>162</v>
      </c>
      <c r="F22" s="104">
        <v>10000</v>
      </c>
    </row>
    <row r="23" spans="2:6" x14ac:dyDescent="0.3">
      <c r="B23" s="99">
        <v>121</v>
      </c>
      <c r="C23" s="99">
        <v>92060</v>
      </c>
      <c r="D23" s="99">
        <v>22604</v>
      </c>
      <c r="E23" s="17" t="s">
        <v>163</v>
      </c>
      <c r="F23" s="104">
        <v>25000</v>
      </c>
    </row>
    <row r="24" spans="2:6" x14ac:dyDescent="0.3">
      <c r="B24" s="99">
        <v>121</v>
      </c>
      <c r="C24" s="99">
        <v>92060</v>
      </c>
      <c r="D24" s="99">
        <v>31000</v>
      </c>
      <c r="E24" s="17" t="s">
        <v>868</v>
      </c>
      <c r="F24" s="104">
        <v>11136.01</v>
      </c>
    </row>
    <row r="25" spans="2:6" x14ac:dyDescent="0.3">
      <c r="B25" s="99">
        <v>121</v>
      </c>
      <c r="C25" s="99">
        <v>92060</v>
      </c>
      <c r="D25" s="99">
        <v>60000</v>
      </c>
      <c r="E25" s="17" t="s">
        <v>869</v>
      </c>
      <c r="F25" s="104">
        <v>212363.72</v>
      </c>
    </row>
    <row r="26" spans="2:6" x14ac:dyDescent="0.3">
      <c r="B26" s="20">
        <v>121</v>
      </c>
      <c r="C26" s="21"/>
      <c r="D26" s="21"/>
      <c r="E26" s="22" t="s">
        <v>164</v>
      </c>
      <c r="F26" s="37">
        <f>SUM(F21:F25)</f>
        <v>261499.73</v>
      </c>
    </row>
    <row r="27" spans="2:6" x14ac:dyDescent="0.3">
      <c r="B27" s="99">
        <v>123</v>
      </c>
      <c r="C27" s="99">
        <v>92000</v>
      </c>
      <c r="D27" s="99">
        <v>22601</v>
      </c>
      <c r="E27" s="17" t="s">
        <v>165</v>
      </c>
      <c r="F27" s="104">
        <v>6500</v>
      </c>
    </row>
    <row r="28" spans="2:6" x14ac:dyDescent="0.3">
      <c r="B28" s="99">
        <v>123</v>
      </c>
      <c r="C28" s="99">
        <v>94399</v>
      </c>
      <c r="D28" s="99">
        <v>48101</v>
      </c>
      <c r="E28" s="17" t="s">
        <v>166</v>
      </c>
      <c r="F28" s="104">
        <v>10050</v>
      </c>
    </row>
    <row r="29" spans="2:6" x14ac:dyDescent="0.3">
      <c r="B29" s="20">
        <v>123</v>
      </c>
      <c r="C29" s="21"/>
      <c r="D29" s="21"/>
      <c r="E29" s="22" t="s">
        <v>167</v>
      </c>
      <c r="F29" s="37">
        <f>SUM(F27:F28)</f>
        <v>16550</v>
      </c>
    </row>
    <row r="30" spans="2:6" x14ac:dyDescent="0.3">
      <c r="B30" s="99">
        <v>124</v>
      </c>
      <c r="C30" s="99">
        <v>91200</v>
      </c>
      <c r="D30" s="99">
        <v>23000</v>
      </c>
      <c r="E30" s="17" t="s">
        <v>168</v>
      </c>
      <c r="F30" s="104">
        <v>128000</v>
      </c>
    </row>
    <row r="31" spans="2:6" x14ac:dyDescent="0.3">
      <c r="B31" s="99">
        <v>124</v>
      </c>
      <c r="C31" s="99">
        <v>91200</v>
      </c>
      <c r="D31" s="99">
        <v>48102</v>
      </c>
      <c r="E31" s="17" t="s">
        <v>169</v>
      </c>
      <c r="F31" s="104">
        <v>46020</v>
      </c>
    </row>
    <row r="32" spans="2:6" x14ac:dyDescent="0.3">
      <c r="B32" s="20">
        <v>124</v>
      </c>
      <c r="C32" s="21"/>
      <c r="D32" s="21"/>
      <c r="E32" s="22" t="s">
        <v>170</v>
      </c>
      <c r="F32" s="37">
        <f>SUM(F30:F31)</f>
        <v>174020</v>
      </c>
    </row>
    <row r="33" spans="2:6" x14ac:dyDescent="0.3">
      <c r="B33" s="136">
        <v>127</v>
      </c>
      <c r="C33" s="136">
        <v>13200</v>
      </c>
      <c r="D33" s="137">
        <v>12003</v>
      </c>
      <c r="E33" s="18" t="s">
        <v>171</v>
      </c>
      <c r="F33" s="94">
        <f>(804.05*18*14)+(804.05*2*7)+(804*1*2)+(804.05*7)+0.01+2011.68</f>
        <v>223125.34000000003</v>
      </c>
    </row>
    <row r="34" spans="2:6" x14ac:dyDescent="0.3">
      <c r="B34" s="137">
        <v>127</v>
      </c>
      <c r="C34" s="137">
        <v>13200</v>
      </c>
      <c r="D34" s="137">
        <v>12004</v>
      </c>
      <c r="E34" s="18" t="s">
        <v>172</v>
      </c>
      <c r="F34" s="94">
        <f>(804.05*11*14)+2011.68</f>
        <v>125835.37999999998</v>
      </c>
    </row>
    <row r="35" spans="2:6" x14ac:dyDescent="0.3">
      <c r="B35" s="137">
        <v>127</v>
      </c>
      <c r="C35" s="137">
        <v>13200</v>
      </c>
      <c r="D35" s="137">
        <v>12006</v>
      </c>
      <c r="E35" s="138" t="s">
        <v>173</v>
      </c>
      <c r="F35" s="94">
        <f>2811.79*14</f>
        <v>39365.06</v>
      </c>
    </row>
    <row r="36" spans="2:6" x14ac:dyDescent="0.3">
      <c r="B36" s="137">
        <v>127</v>
      </c>
      <c r="C36" s="137">
        <v>13200</v>
      </c>
      <c r="D36" s="137">
        <v>12100</v>
      </c>
      <c r="E36" s="18" t="s">
        <v>174</v>
      </c>
      <c r="F36" s="94">
        <f>(365.66*24*14)+(390.78*2*7)+(415.79*14)+(415.79*2)+(553.3*14)+(390.78*7)-1083.24-1624.86</f>
        <v>142758.88000000003</v>
      </c>
    </row>
    <row r="37" spans="2:6" x14ac:dyDescent="0.3">
      <c r="B37" s="137">
        <v>127</v>
      </c>
      <c r="C37" s="137">
        <v>13200</v>
      </c>
      <c r="D37" s="137">
        <v>12101</v>
      </c>
      <c r="E37" s="18" t="s">
        <v>175</v>
      </c>
      <c r="F37" s="94">
        <f>(457.66*14)+(562.44*15*14)+(657.82*2*14)+(657.82*6*14)+(853.37*14)+(853.37*2)+(1624.25*14)+(457.66*7)-1083.24-1624.87</f>
        <v>235084.41</v>
      </c>
    </row>
    <row r="38" spans="2:6" x14ac:dyDescent="0.3">
      <c r="B38" s="137">
        <v>127</v>
      </c>
      <c r="C38" s="137">
        <v>13200</v>
      </c>
      <c r="D38" s="137">
        <v>12103</v>
      </c>
      <c r="E38" s="18" t="s">
        <v>176</v>
      </c>
      <c r="F38" s="94">
        <f>12128.02*14-43634.65-1083.24-1624.87</f>
        <v>123449.52</v>
      </c>
    </row>
    <row r="39" spans="2:6" x14ac:dyDescent="0.3">
      <c r="B39" s="136">
        <v>127</v>
      </c>
      <c r="C39" s="136">
        <v>13200</v>
      </c>
      <c r="D39" s="137">
        <v>13000</v>
      </c>
      <c r="E39" s="18" t="s">
        <v>178</v>
      </c>
      <c r="F39" s="94">
        <v>25078.57</v>
      </c>
    </row>
    <row r="40" spans="2:6" x14ac:dyDescent="0.3">
      <c r="B40" s="137">
        <v>127</v>
      </c>
      <c r="C40" s="136">
        <v>13200</v>
      </c>
      <c r="D40" s="137">
        <v>13002</v>
      </c>
      <c r="E40" s="138" t="s">
        <v>179</v>
      </c>
      <c r="F40" s="94">
        <v>2153.5300000000002</v>
      </c>
    </row>
    <row r="41" spans="2:6" x14ac:dyDescent="0.3">
      <c r="B41" s="137">
        <v>127</v>
      </c>
      <c r="C41" s="137">
        <v>13200</v>
      </c>
      <c r="D41" s="137">
        <v>16000</v>
      </c>
      <c r="E41" s="19" t="s">
        <v>177</v>
      </c>
      <c r="F41" s="94">
        <v>331026.06000000006</v>
      </c>
    </row>
    <row r="42" spans="2:6" x14ac:dyDescent="0.3">
      <c r="B42" s="136">
        <v>127</v>
      </c>
      <c r="C42" s="136">
        <v>13200</v>
      </c>
      <c r="D42" s="136">
        <v>16000</v>
      </c>
      <c r="E42" s="19" t="s">
        <v>180</v>
      </c>
      <c r="F42" s="94">
        <v>9066.0499999999993</v>
      </c>
    </row>
    <row r="43" spans="2:6" x14ac:dyDescent="0.3">
      <c r="B43" s="136">
        <v>127</v>
      </c>
      <c r="C43" s="136">
        <v>15000</v>
      </c>
      <c r="D43" s="137">
        <v>12004</v>
      </c>
      <c r="E43" s="18" t="s">
        <v>192</v>
      </c>
      <c r="F43" s="94">
        <f>1338.36*14-0.04+2011.68</f>
        <v>20748.679999999997</v>
      </c>
    </row>
    <row r="44" spans="2:6" x14ac:dyDescent="0.3">
      <c r="B44" s="137">
        <v>127</v>
      </c>
      <c r="C44" s="136">
        <v>15000</v>
      </c>
      <c r="D44" s="137">
        <v>12006</v>
      </c>
      <c r="E44" s="138" t="s">
        <v>193</v>
      </c>
      <c r="F44" s="94">
        <f>287.51*14</f>
        <v>4025.14</v>
      </c>
    </row>
    <row r="45" spans="2:6" x14ac:dyDescent="0.3">
      <c r="B45" s="137">
        <v>127</v>
      </c>
      <c r="C45" s="136">
        <v>15000</v>
      </c>
      <c r="D45" s="137">
        <v>12100</v>
      </c>
      <c r="E45" s="18" t="s">
        <v>194</v>
      </c>
      <c r="F45" s="94">
        <f>681.26*14-1083.24</f>
        <v>8454.4</v>
      </c>
    </row>
    <row r="46" spans="2:6" x14ac:dyDescent="0.3">
      <c r="B46" s="137">
        <v>127</v>
      </c>
      <c r="C46" s="136">
        <v>15000</v>
      </c>
      <c r="D46" s="137">
        <v>12101</v>
      </c>
      <c r="E46" s="18" t="s">
        <v>195</v>
      </c>
      <c r="F46" s="94">
        <f>1012.86*14-1083.24</f>
        <v>13096.800000000001</v>
      </c>
    </row>
    <row r="47" spans="2:6" x14ac:dyDescent="0.3">
      <c r="B47" s="137">
        <v>127</v>
      </c>
      <c r="C47" s="136">
        <v>15000</v>
      </c>
      <c r="D47" s="137">
        <v>12103</v>
      </c>
      <c r="E47" s="18" t="s">
        <v>196</v>
      </c>
      <c r="F47" s="94">
        <f>21.8*14-123.06</f>
        <v>182.14</v>
      </c>
    </row>
    <row r="48" spans="2:6" x14ac:dyDescent="0.3">
      <c r="B48" s="137">
        <v>127</v>
      </c>
      <c r="C48" s="136">
        <v>15000</v>
      </c>
      <c r="D48" s="137">
        <v>16000</v>
      </c>
      <c r="E48" s="19" t="s">
        <v>197</v>
      </c>
      <c r="F48" s="94">
        <v>12838.810000000001</v>
      </c>
    </row>
    <row r="49" spans="2:6" x14ac:dyDescent="0.3">
      <c r="B49" s="136">
        <v>127</v>
      </c>
      <c r="C49" s="136">
        <v>15001</v>
      </c>
      <c r="D49" s="137">
        <v>13000</v>
      </c>
      <c r="E49" s="18" t="s">
        <v>198</v>
      </c>
      <c r="F49" s="94">
        <v>51889.36</v>
      </c>
    </row>
    <row r="50" spans="2:6" x14ac:dyDescent="0.3">
      <c r="B50" s="137">
        <v>127</v>
      </c>
      <c r="C50" s="136">
        <v>15001</v>
      </c>
      <c r="D50" s="137">
        <v>13002</v>
      </c>
      <c r="E50" s="138" t="s">
        <v>199</v>
      </c>
      <c r="F50" s="94">
        <v>2222.27</v>
      </c>
    </row>
    <row r="51" spans="2:6" x14ac:dyDescent="0.3">
      <c r="B51" s="137">
        <v>127</v>
      </c>
      <c r="C51" s="136">
        <v>15001</v>
      </c>
      <c r="D51" s="137">
        <v>16000</v>
      </c>
      <c r="E51" s="19" t="s">
        <v>200</v>
      </c>
      <c r="F51" s="94">
        <v>33819.980000000003</v>
      </c>
    </row>
    <row r="52" spans="2:6" x14ac:dyDescent="0.3">
      <c r="B52" s="137">
        <v>127</v>
      </c>
      <c r="C52" s="136">
        <v>15002</v>
      </c>
      <c r="D52" s="137">
        <v>13002</v>
      </c>
      <c r="E52" s="19" t="s">
        <v>202</v>
      </c>
      <c r="F52" s="94">
        <v>1139.18</v>
      </c>
    </row>
    <row r="53" spans="2:6" x14ac:dyDescent="0.3">
      <c r="B53" s="137">
        <v>127</v>
      </c>
      <c r="C53" s="136">
        <v>15002</v>
      </c>
      <c r="D53" s="137">
        <v>13100</v>
      </c>
      <c r="E53" s="19" t="s">
        <v>201</v>
      </c>
      <c r="F53" s="94">
        <v>45082.02</v>
      </c>
    </row>
    <row r="54" spans="2:6" x14ac:dyDescent="0.3">
      <c r="B54" s="137">
        <v>127</v>
      </c>
      <c r="C54" s="136">
        <v>15002</v>
      </c>
      <c r="D54" s="137">
        <v>16000</v>
      </c>
      <c r="E54" s="19" t="s">
        <v>203</v>
      </c>
      <c r="F54" s="94">
        <v>0</v>
      </c>
    </row>
    <row r="55" spans="2:6" x14ac:dyDescent="0.3">
      <c r="B55" s="136">
        <v>127</v>
      </c>
      <c r="C55" s="136">
        <v>15100</v>
      </c>
      <c r="D55" s="136">
        <v>12000</v>
      </c>
      <c r="E55" s="18" t="s">
        <v>181</v>
      </c>
      <c r="F55" s="94">
        <v>71365.63</v>
      </c>
    </row>
    <row r="56" spans="2:6" x14ac:dyDescent="0.3">
      <c r="B56" s="136">
        <v>127</v>
      </c>
      <c r="C56" s="136">
        <v>15100</v>
      </c>
      <c r="D56" s="136">
        <v>12001</v>
      </c>
      <c r="E56" s="18" t="s">
        <v>182</v>
      </c>
      <c r="F56" s="94">
        <v>51396.4</v>
      </c>
    </row>
    <row r="57" spans="2:6" x14ac:dyDescent="0.3">
      <c r="B57" s="136">
        <v>127</v>
      </c>
      <c r="C57" s="136">
        <v>15100</v>
      </c>
      <c r="D57" s="136">
        <v>12003</v>
      </c>
      <c r="E57" s="18" t="s">
        <v>183</v>
      </c>
      <c r="F57" s="94">
        <f>2412.14*14+2011.68</f>
        <v>35781.64</v>
      </c>
    </row>
    <row r="58" spans="2:6" x14ac:dyDescent="0.3">
      <c r="B58" s="137">
        <v>127</v>
      </c>
      <c r="C58" s="136">
        <v>15100</v>
      </c>
      <c r="D58" s="137">
        <v>12006</v>
      </c>
      <c r="E58" s="138" t="s">
        <v>184</v>
      </c>
      <c r="F58" s="94">
        <f>452.12*14</f>
        <v>6329.68</v>
      </c>
    </row>
    <row r="59" spans="2:6" x14ac:dyDescent="0.3">
      <c r="B59" s="137">
        <v>127</v>
      </c>
      <c r="C59" s="136">
        <v>15100</v>
      </c>
      <c r="D59" s="137">
        <v>12100</v>
      </c>
      <c r="E59" s="18" t="s">
        <v>185</v>
      </c>
      <c r="F59" s="94">
        <f>5481.01*14-1083.24-1624.87</f>
        <v>74026.03</v>
      </c>
    </row>
    <row r="60" spans="2:6" x14ac:dyDescent="0.3">
      <c r="B60" s="137">
        <v>127</v>
      </c>
      <c r="C60" s="136">
        <v>15100</v>
      </c>
      <c r="D60" s="137">
        <v>12101</v>
      </c>
      <c r="E60" s="18" t="s">
        <v>186</v>
      </c>
      <c r="F60" s="94">
        <f>6856.32*14-1083.24-1624.87</f>
        <v>93280.37</v>
      </c>
    </row>
    <row r="61" spans="2:6" x14ac:dyDescent="0.3">
      <c r="B61" s="137">
        <v>127</v>
      </c>
      <c r="C61" s="136">
        <v>15100</v>
      </c>
      <c r="D61" s="137">
        <v>12103</v>
      </c>
      <c r="E61" s="18" t="s">
        <v>187</v>
      </c>
      <c r="F61" s="94">
        <f>202.2*14-1083.24</f>
        <v>1747.5599999999997</v>
      </c>
    </row>
    <row r="62" spans="2:6" x14ac:dyDescent="0.3">
      <c r="B62" s="137">
        <v>127</v>
      </c>
      <c r="C62" s="136">
        <v>15100</v>
      </c>
      <c r="D62" s="137">
        <v>16000</v>
      </c>
      <c r="E62" s="19" t="s">
        <v>188</v>
      </c>
      <c r="F62" s="94">
        <v>100007.06</v>
      </c>
    </row>
    <row r="63" spans="2:6" x14ac:dyDescent="0.3">
      <c r="B63" s="136">
        <v>127</v>
      </c>
      <c r="C63" s="136">
        <v>15101</v>
      </c>
      <c r="D63" s="137">
        <v>13000</v>
      </c>
      <c r="E63" s="18" t="s">
        <v>189</v>
      </c>
      <c r="F63" s="94">
        <v>101501.28</v>
      </c>
    </row>
    <row r="64" spans="2:6" x14ac:dyDescent="0.3">
      <c r="B64" s="137">
        <v>127</v>
      </c>
      <c r="C64" s="136">
        <v>15101</v>
      </c>
      <c r="D64" s="137">
        <v>13002</v>
      </c>
      <c r="E64" s="138" t="s">
        <v>190</v>
      </c>
      <c r="F64" s="94">
        <v>6534.83</v>
      </c>
    </row>
    <row r="65" spans="2:7" x14ac:dyDescent="0.3">
      <c r="B65" s="137">
        <v>127</v>
      </c>
      <c r="C65" s="136">
        <v>15101</v>
      </c>
      <c r="D65" s="137">
        <v>16000</v>
      </c>
      <c r="E65" s="19" t="s">
        <v>191</v>
      </c>
      <c r="F65" s="94">
        <v>43889.33</v>
      </c>
    </row>
    <row r="66" spans="2:7" x14ac:dyDescent="0.3">
      <c r="B66" s="136">
        <v>127</v>
      </c>
      <c r="C66" s="136">
        <v>15102</v>
      </c>
      <c r="D66" s="137">
        <v>13100</v>
      </c>
      <c r="E66" s="19" t="s">
        <v>914</v>
      </c>
      <c r="F66" s="94">
        <v>22628.79</v>
      </c>
      <c r="G66" s="148"/>
    </row>
    <row r="67" spans="2:7" x14ac:dyDescent="0.3">
      <c r="B67" s="136">
        <v>127</v>
      </c>
      <c r="C67" s="136">
        <v>15102</v>
      </c>
      <c r="D67" s="137">
        <v>13102</v>
      </c>
      <c r="E67" s="19" t="s">
        <v>915</v>
      </c>
      <c r="F67" s="94">
        <v>406.28</v>
      </c>
      <c r="G67" s="148"/>
    </row>
    <row r="68" spans="2:7" x14ac:dyDescent="0.3">
      <c r="B68" s="136">
        <v>127</v>
      </c>
      <c r="C68" s="136">
        <v>17000</v>
      </c>
      <c r="D68" s="137">
        <v>12001</v>
      </c>
      <c r="E68" s="18" t="s">
        <v>204</v>
      </c>
      <c r="F68" s="94">
        <v>18473.239999999998</v>
      </c>
    </row>
    <row r="69" spans="2:7" x14ac:dyDescent="0.3">
      <c r="B69" s="137">
        <v>127</v>
      </c>
      <c r="C69" s="136">
        <v>17000</v>
      </c>
      <c r="D69" s="137">
        <v>12006</v>
      </c>
      <c r="E69" s="138" t="s">
        <v>205</v>
      </c>
      <c r="F69" s="94">
        <v>0</v>
      </c>
    </row>
    <row r="70" spans="2:7" x14ac:dyDescent="0.3">
      <c r="B70" s="137">
        <v>127</v>
      </c>
      <c r="C70" s="136">
        <v>17000</v>
      </c>
      <c r="D70" s="137">
        <v>12100</v>
      </c>
      <c r="E70" s="18" t="s">
        <v>206</v>
      </c>
      <c r="F70" s="94">
        <f>491.03*14-1083.24</f>
        <v>5791.18</v>
      </c>
    </row>
    <row r="71" spans="2:7" x14ac:dyDescent="0.3">
      <c r="B71" s="137">
        <v>127</v>
      </c>
      <c r="C71" s="136">
        <v>17000</v>
      </c>
      <c r="D71" s="137">
        <v>12101</v>
      </c>
      <c r="E71" s="18" t="s">
        <v>207</v>
      </c>
      <c r="F71" s="94">
        <f>563.14*14-1083.24</f>
        <v>6800.72</v>
      </c>
    </row>
    <row r="72" spans="2:7" x14ac:dyDescent="0.3">
      <c r="B72" s="137">
        <v>127</v>
      </c>
      <c r="C72" s="136">
        <v>17000</v>
      </c>
      <c r="D72" s="137">
        <v>12103</v>
      </c>
      <c r="E72" s="18" t="s">
        <v>208</v>
      </c>
      <c r="F72" s="94">
        <v>0</v>
      </c>
    </row>
    <row r="73" spans="2:7" x14ac:dyDescent="0.3">
      <c r="B73" s="136">
        <v>127</v>
      </c>
      <c r="C73" s="136">
        <v>17000</v>
      </c>
      <c r="D73" s="137">
        <v>13000</v>
      </c>
      <c r="E73" s="18" t="s">
        <v>210</v>
      </c>
      <c r="F73" s="94">
        <v>29613.460000000003</v>
      </c>
    </row>
    <row r="74" spans="2:7" x14ac:dyDescent="0.3">
      <c r="B74" s="137">
        <v>127</v>
      </c>
      <c r="C74" s="136">
        <v>17000</v>
      </c>
      <c r="D74" s="137">
        <v>13000</v>
      </c>
      <c r="E74" s="19" t="s">
        <v>213</v>
      </c>
      <c r="F74" s="94">
        <v>19275.86</v>
      </c>
    </row>
    <row r="75" spans="2:7" x14ac:dyDescent="0.3">
      <c r="B75" s="137">
        <v>127</v>
      </c>
      <c r="C75" s="136">
        <v>17000</v>
      </c>
      <c r="D75" s="137">
        <v>13002</v>
      </c>
      <c r="E75" s="138" t="s">
        <v>211</v>
      </c>
      <c r="F75" s="94">
        <v>4325.49</v>
      </c>
    </row>
    <row r="76" spans="2:7" x14ac:dyDescent="0.3">
      <c r="B76" s="137">
        <v>127</v>
      </c>
      <c r="C76" s="136">
        <v>17000</v>
      </c>
      <c r="D76" s="137">
        <v>13002</v>
      </c>
      <c r="E76" s="19" t="s">
        <v>214</v>
      </c>
      <c r="F76" s="94">
        <v>0</v>
      </c>
    </row>
    <row r="77" spans="2:7" x14ac:dyDescent="0.3">
      <c r="B77" s="136">
        <v>127</v>
      </c>
      <c r="C77" s="137">
        <v>17000</v>
      </c>
      <c r="D77" s="136">
        <v>14300</v>
      </c>
      <c r="E77" s="18" t="s">
        <v>916</v>
      </c>
      <c r="F77" s="94">
        <v>4513.41</v>
      </c>
      <c r="G77" s="148"/>
    </row>
    <row r="78" spans="2:7" x14ac:dyDescent="0.3">
      <c r="B78" s="137">
        <v>127</v>
      </c>
      <c r="C78" s="136">
        <v>17000</v>
      </c>
      <c r="D78" s="137">
        <v>16000</v>
      </c>
      <c r="E78" s="19" t="s">
        <v>209</v>
      </c>
      <c r="F78" s="94">
        <v>7623.880000000001</v>
      </c>
    </row>
    <row r="79" spans="2:7" x14ac:dyDescent="0.3">
      <c r="B79" s="137">
        <v>127</v>
      </c>
      <c r="C79" s="136">
        <v>17000</v>
      </c>
      <c r="D79" s="137">
        <v>16000</v>
      </c>
      <c r="E79" s="19" t="s">
        <v>212</v>
      </c>
      <c r="F79" s="94">
        <v>19205.329999999998</v>
      </c>
    </row>
    <row r="80" spans="2:7" x14ac:dyDescent="0.3">
      <c r="B80" s="137">
        <v>127</v>
      </c>
      <c r="C80" s="136">
        <v>17000</v>
      </c>
      <c r="D80" s="137">
        <v>16000</v>
      </c>
      <c r="E80" s="19" t="s">
        <v>215</v>
      </c>
      <c r="F80" s="94">
        <v>0</v>
      </c>
    </row>
    <row r="81" spans="2:6" x14ac:dyDescent="0.3">
      <c r="B81" s="136">
        <v>127</v>
      </c>
      <c r="C81" s="136">
        <v>22100</v>
      </c>
      <c r="D81" s="136">
        <v>16204</v>
      </c>
      <c r="E81" s="18" t="s">
        <v>216</v>
      </c>
      <c r="F81" s="94">
        <v>1200</v>
      </c>
    </row>
    <row r="82" spans="2:6" x14ac:dyDescent="0.3">
      <c r="B82" s="136">
        <v>127</v>
      </c>
      <c r="C82" s="136">
        <v>23100</v>
      </c>
      <c r="D82" s="137">
        <v>13000</v>
      </c>
      <c r="E82" s="18" t="s">
        <v>217</v>
      </c>
      <c r="F82" s="94">
        <v>55209.729999999996</v>
      </c>
    </row>
    <row r="83" spans="2:6" x14ac:dyDescent="0.3">
      <c r="B83" s="137">
        <v>127</v>
      </c>
      <c r="C83" s="136">
        <v>23100</v>
      </c>
      <c r="D83" s="137">
        <v>13002</v>
      </c>
      <c r="E83" s="138" t="s">
        <v>218</v>
      </c>
      <c r="F83" s="94">
        <v>3199.89</v>
      </c>
    </row>
    <row r="84" spans="2:6" x14ac:dyDescent="0.3">
      <c r="B84" s="137">
        <v>127</v>
      </c>
      <c r="C84" s="136">
        <v>23100</v>
      </c>
      <c r="D84" s="137">
        <v>16000</v>
      </c>
      <c r="E84" s="19" t="s">
        <v>219</v>
      </c>
      <c r="F84" s="94">
        <v>71359.009999999995</v>
      </c>
    </row>
    <row r="85" spans="2:6" x14ac:dyDescent="0.3">
      <c r="B85" s="137">
        <v>127</v>
      </c>
      <c r="C85" s="136">
        <v>23101</v>
      </c>
      <c r="D85" s="137">
        <v>13002</v>
      </c>
      <c r="E85" s="19" t="s">
        <v>221</v>
      </c>
      <c r="F85" s="94">
        <v>4286.5200000000004</v>
      </c>
    </row>
    <row r="86" spans="2:6" x14ac:dyDescent="0.3">
      <c r="B86" s="137">
        <v>127</v>
      </c>
      <c r="C86" s="136">
        <v>23101</v>
      </c>
      <c r="D86" s="137">
        <v>13100</v>
      </c>
      <c r="E86" s="19" t="s">
        <v>220</v>
      </c>
      <c r="F86" s="94">
        <v>149384.99000000002</v>
      </c>
    </row>
    <row r="87" spans="2:6" x14ac:dyDescent="0.3">
      <c r="B87" s="137">
        <v>127</v>
      </c>
      <c r="C87" s="136">
        <v>23101</v>
      </c>
      <c r="D87" s="137">
        <v>16000</v>
      </c>
      <c r="E87" s="19" t="s">
        <v>222</v>
      </c>
      <c r="F87" s="94">
        <v>0</v>
      </c>
    </row>
    <row r="88" spans="2:6" x14ac:dyDescent="0.3">
      <c r="B88" s="137">
        <v>127</v>
      </c>
      <c r="C88" s="137">
        <v>23120</v>
      </c>
      <c r="D88" s="137">
        <v>13000</v>
      </c>
      <c r="E88" s="18" t="s">
        <v>223</v>
      </c>
      <c r="F88" s="94">
        <v>53616.619999999995</v>
      </c>
    </row>
    <row r="89" spans="2:6" x14ac:dyDescent="0.3">
      <c r="B89" s="137">
        <v>127</v>
      </c>
      <c r="C89" s="137">
        <v>23120</v>
      </c>
      <c r="D89" s="137">
        <v>13002</v>
      </c>
      <c r="E89" s="138" t="s">
        <v>224</v>
      </c>
      <c r="F89" s="94">
        <v>4161.83</v>
      </c>
    </row>
    <row r="90" spans="2:6" x14ac:dyDescent="0.3">
      <c r="B90" s="137">
        <v>127</v>
      </c>
      <c r="C90" s="137">
        <v>23120</v>
      </c>
      <c r="D90" s="137">
        <v>16000</v>
      </c>
      <c r="E90" s="19" t="s">
        <v>225</v>
      </c>
      <c r="F90" s="94">
        <v>33828.720000000001</v>
      </c>
    </row>
    <row r="91" spans="2:6" x14ac:dyDescent="0.3">
      <c r="B91" s="136">
        <v>127</v>
      </c>
      <c r="C91" s="136">
        <v>24100</v>
      </c>
      <c r="D91" s="136">
        <v>14300</v>
      </c>
      <c r="E91" s="18" t="s">
        <v>226</v>
      </c>
      <c r="F91" s="94">
        <v>0</v>
      </c>
    </row>
    <row r="92" spans="2:6" x14ac:dyDescent="0.3">
      <c r="B92" s="136">
        <v>127</v>
      </c>
      <c r="C92" s="136">
        <v>24100</v>
      </c>
      <c r="D92" s="136">
        <v>14301</v>
      </c>
      <c r="E92" s="18" t="s">
        <v>227</v>
      </c>
      <c r="F92" s="94">
        <v>86280.93</v>
      </c>
    </row>
    <row r="93" spans="2:6" x14ac:dyDescent="0.3">
      <c r="B93" s="136">
        <v>127</v>
      </c>
      <c r="C93" s="136">
        <v>24100</v>
      </c>
      <c r="D93" s="136">
        <v>16000</v>
      </c>
      <c r="E93" s="18" t="s">
        <v>228</v>
      </c>
      <c r="F93" s="94">
        <v>0</v>
      </c>
    </row>
    <row r="94" spans="2:6" x14ac:dyDescent="0.3">
      <c r="B94" s="136">
        <v>127</v>
      </c>
      <c r="C94" s="136">
        <v>24101</v>
      </c>
      <c r="D94" s="136">
        <v>14300</v>
      </c>
      <c r="E94" s="18" t="s">
        <v>229</v>
      </c>
      <c r="F94" s="94">
        <v>15000</v>
      </c>
    </row>
    <row r="95" spans="2:6" x14ac:dyDescent="0.3">
      <c r="B95" s="136">
        <v>127</v>
      </c>
      <c r="C95" s="136">
        <v>24101</v>
      </c>
      <c r="D95" s="136">
        <v>16000</v>
      </c>
      <c r="E95" s="18" t="s">
        <v>230</v>
      </c>
      <c r="F95" s="94">
        <v>4800</v>
      </c>
    </row>
    <row r="96" spans="2:6" x14ac:dyDescent="0.3">
      <c r="B96" s="136">
        <v>127</v>
      </c>
      <c r="C96" s="136">
        <v>24102</v>
      </c>
      <c r="D96" s="136">
        <v>14300</v>
      </c>
      <c r="E96" s="18" t="s">
        <v>231</v>
      </c>
      <c r="F96" s="94">
        <v>27817.87</v>
      </c>
    </row>
    <row r="97" spans="2:6" x14ac:dyDescent="0.3">
      <c r="B97" s="136">
        <v>127</v>
      </c>
      <c r="C97" s="136">
        <v>24102</v>
      </c>
      <c r="D97" s="136">
        <v>16000</v>
      </c>
      <c r="E97" s="18" t="s">
        <v>232</v>
      </c>
      <c r="F97" s="94">
        <v>9400.2800000000007</v>
      </c>
    </row>
    <row r="98" spans="2:6" x14ac:dyDescent="0.3">
      <c r="B98" s="136">
        <v>127</v>
      </c>
      <c r="C98" s="136">
        <v>24102</v>
      </c>
      <c r="D98" s="136">
        <v>16200</v>
      </c>
      <c r="E98" s="18" t="s">
        <v>233</v>
      </c>
      <c r="F98" s="94">
        <v>1000</v>
      </c>
    </row>
    <row r="99" spans="2:6" x14ac:dyDescent="0.3">
      <c r="B99" s="136">
        <v>127</v>
      </c>
      <c r="C99" s="136">
        <v>24103</v>
      </c>
      <c r="D99" s="137">
        <v>16000</v>
      </c>
      <c r="E99" s="18" t="s">
        <v>234</v>
      </c>
      <c r="F99" s="94">
        <v>27954.52</v>
      </c>
    </row>
    <row r="100" spans="2:6" x14ac:dyDescent="0.3">
      <c r="B100" s="136">
        <v>127</v>
      </c>
      <c r="C100" s="136">
        <v>24104</v>
      </c>
      <c r="D100" s="136">
        <v>14300</v>
      </c>
      <c r="E100" s="18" t="s">
        <v>235</v>
      </c>
      <c r="F100" s="94">
        <v>47074.38</v>
      </c>
    </row>
    <row r="101" spans="2:6" x14ac:dyDescent="0.3">
      <c r="B101" s="137">
        <v>127</v>
      </c>
      <c r="C101" s="136">
        <v>24104</v>
      </c>
      <c r="D101" s="137">
        <v>16000</v>
      </c>
      <c r="E101" s="19" t="s">
        <v>236</v>
      </c>
      <c r="F101" s="94">
        <v>15063.8</v>
      </c>
    </row>
    <row r="102" spans="2:6" x14ac:dyDescent="0.3">
      <c r="B102" s="137">
        <v>127</v>
      </c>
      <c r="C102" s="136">
        <v>32000</v>
      </c>
      <c r="D102" s="137">
        <v>12002</v>
      </c>
      <c r="E102" s="18" t="s">
        <v>850</v>
      </c>
      <c r="F102" s="94">
        <v>18473.34</v>
      </c>
    </row>
    <row r="103" spans="2:6" x14ac:dyDescent="0.3">
      <c r="B103" s="137">
        <v>127</v>
      </c>
      <c r="C103" s="136">
        <v>32000</v>
      </c>
      <c r="D103" s="137">
        <v>12100</v>
      </c>
      <c r="E103" s="18" t="s">
        <v>778</v>
      </c>
      <c r="F103" s="94">
        <f>569.34*14-1083.24</f>
        <v>6887.52</v>
      </c>
    </row>
    <row r="104" spans="2:6" x14ac:dyDescent="0.3">
      <c r="B104" s="137">
        <v>127</v>
      </c>
      <c r="C104" s="136">
        <v>32000</v>
      </c>
      <c r="D104" s="137">
        <v>12101</v>
      </c>
      <c r="E104" s="18" t="s">
        <v>779</v>
      </c>
      <c r="F104" s="94">
        <f>440.84*14-1083.24</f>
        <v>5088.5199999999995</v>
      </c>
    </row>
    <row r="105" spans="2:6" x14ac:dyDescent="0.3">
      <c r="B105" s="137">
        <v>127</v>
      </c>
      <c r="C105" s="136">
        <v>32000</v>
      </c>
      <c r="D105" s="137">
        <v>12103</v>
      </c>
      <c r="E105" s="18" t="s">
        <v>780</v>
      </c>
      <c r="F105" s="94">
        <v>0</v>
      </c>
    </row>
    <row r="106" spans="2:6" x14ac:dyDescent="0.3">
      <c r="B106" s="137">
        <v>127</v>
      </c>
      <c r="C106" s="136">
        <v>32000</v>
      </c>
      <c r="D106" s="137">
        <v>13002</v>
      </c>
      <c r="E106" s="138" t="s">
        <v>851</v>
      </c>
      <c r="F106" s="94">
        <v>0</v>
      </c>
    </row>
    <row r="107" spans="2:6" x14ac:dyDescent="0.3">
      <c r="B107" s="137">
        <v>127</v>
      </c>
      <c r="C107" s="136">
        <v>32000</v>
      </c>
      <c r="D107" s="137">
        <v>16000</v>
      </c>
      <c r="E107" s="19" t="s">
        <v>781</v>
      </c>
      <c r="F107" s="94">
        <v>39604.909999999996</v>
      </c>
    </row>
    <row r="108" spans="2:6" x14ac:dyDescent="0.3">
      <c r="B108" s="136">
        <v>127</v>
      </c>
      <c r="C108" s="136">
        <v>32300</v>
      </c>
      <c r="D108" s="137">
        <v>13000</v>
      </c>
      <c r="E108" s="18" t="s">
        <v>237</v>
      </c>
      <c r="F108" s="94">
        <v>370176.03</v>
      </c>
    </row>
    <row r="109" spans="2:6" x14ac:dyDescent="0.3">
      <c r="B109" s="136">
        <v>127</v>
      </c>
      <c r="C109" s="136">
        <v>32300</v>
      </c>
      <c r="D109" s="137">
        <v>13000</v>
      </c>
      <c r="E109" s="18" t="s">
        <v>249</v>
      </c>
      <c r="F109" s="94">
        <v>26368.99</v>
      </c>
    </row>
    <row r="110" spans="2:6" x14ac:dyDescent="0.3">
      <c r="B110" s="137">
        <v>127</v>
      </c>
      <c r="C110" s="136">
        <v>32300</v>
      </c>
      <c r="D110" s="137">
        <v>13002</v>
      </c>
      <c r="E110" s="138" t="s">
        <v>238</v>
      </c>
      <c r="F110" s="94">
        <v>25364.389999999996</v>
      </c>
    </row>
    <row r="111" spans="2:6" x14ac:dyDescent="0.3">
      <c r="B111" s="137">
        <v>127</v>
      </c>
      <c r="C111" s="136">
        <v>32300</v>
      </c>
      <c r="D111" s="137">
        <v>13002</v>
      </c>
      <c r="E111" s="138" t="s">
        <v>250</v>
      </c>
      <c r="F111" s="94">
        <v>565.2299999999999</v>
      </c>
    </row>
    <row r="112" spans="2:6" x14ac:dyDescent="0.3">
      <c r="B112" s="137">
        <v>127</v>
      </c>
      <c r="C112" s="136">
        <v>32300</v>
      </c>
      <c r="D112" s="137">
        <v>13100</v>
      </c>
      <c r="E112" s="19" t="s">
        <v>240</v>
      </c>
      <c r="F112" s="94">
        <v>62608.899999999994</v>
      </c>
    </row>
    <row r="113" spans="2:6" x14ac:dyDescent="0.3">
      <c r="B113" s="137">
        <v>127</v>
      </c>
      <c r="C113" s="136">
        <v>32300</v>
      </c>
      <c r="D113" s="137">
        <v>13102</v>
      </c>
      <c r="E113" s="19" t="s">
        <v>241</v>
      </c>
      <c r="F113" s="94">
        <v>2396.7999999999997</v>
      </c>
    </row>
    <row r="114" spans="2:6" x14ac:dyDescent="0.3">
      <c r="B114" s="137">
        <v>127</v>
      </c>
      <c r="C114" s="136">
        <v>32300</v>
      </c>
      <c r="D114" s="137">
        <v>16000</v>
      </c>
      <c r="E114" s="19" t="s">
        <v>239</v>
      </c>
      <c r="F114" s="94">
        <v>155284.95000000001</v>
      </c>
    </row>
    <row r="115" spans="2:6" x14ac:dyDescent="0.3">
      <c r="B115" s="137">
        <v>127</v>
      </c>
      <c r="C115" s="136">
        <v>32300</v>
      </c>
      <c r="D115" s="137">
        <v>16000</v>
      </c>
      <c r="E115" s="19" t="s">
        <v>242</v>
      </c>
      <c r="F115" s="94">
        <v>0</v>
      </c>
    </row>
    <row r="116" spans="2:6" x14ac:dyDescent="0.3">
      <c r="B116" s="137">
        <v>127</v>
      </c>
      <c r="C116" s="136">
        <v>32300</v>
      </c>
      <c r="D116" s="137">
        <v>16000</v>
      </c>
      <c r="E116" s="19" t="s">
        <v>251</v>
      </c>
      <c r="F116" s="94">
        <v>9080.8799999999992</v>
      </c>
    </row>
    <row r="117" spans="2:6" x14ac:dyDescent="0.3">
      <c r="B117" s="136">
        <v>127</v>
      </c>
      <c r="C117" s="136">
        <v>32500</v>
      </c>
      <c r="D117" s="137">
        <v>13000</v>
      </c>
      <c r="E117" s="18" t="s">
        <v>243</v>
      </c>
      <c r="F117" s="94">
        <v>36845.89</v>
      </c>
    </row>
    <row r="118" spans="2:6" x14ac:dyDescent="0.3">
      <c r="B118" s="137">
        <v>127</v>
      </c>
      <c r="C118" s="136">
        <v>32500</v>
      </c>
      <c r="D118" s="137">
        <v>13002</v>
      </c>
      <c r="E118" s="138" t="s">
        <v>244</v>
      </c>
      <c r="F118" s="94">
        <v>2062.11</v>
      </c>
    </row>
    <row r="119" spans="2:6" x14ac:dyDescent="0.3">
      <c r="B119" s="137">
        <v>127</v>
      </c>
      <c r="C119" s="137">
        <v>32500</v>
      </c>
      <c r="D119" s="137">
        <v>13100</v>
      </c>
      <c r="E119" s="19" t="s">
        <v>246</v>
      </c>
      <c r="F119" s="94">
        <v>36857.589999999997</v>
      </c>
    </row>
    <row r="120" spans="2:6" x14ac:dyDescent="0.3">
      <c r="B120" s="137">
        <v>127</v>
      </c>
      <c r="C120" s="137">
        <v>32500</v>
      </c>
      <c r="D120" s="137">
        <v>13102</v>
      </c>
      <c r="E120" s="19" t="s">
        <v>247</v>
      </c>
      <c r="F120" s="94">
        <v>802.48</v>
      </c>
    </row>
    <row r="121" spans="2:6" x14ac:dyDescent="0.3">
      <c r="B121" s="137">
        <v>127</v>
      </c>
      <c r="C121" s="136">
        <v>32500</v>
      </c>
      <c r="D121" s="137">
        <v>16000</v>
      </c>
      <c r="E121" s="19" t="s">
        <v>245</v>
      </c>
      <c r="F121" s="94">
        <v>25847.05</v>
      </c>
    </row>
    <row r="122" spans="2:6" x14ac:dyDescent="0.3">
      <c r="B122" s="137">
        <v>127</v>
      </c>
      <c r="C122" s="137">
        <v>32500</v>
      </c>
      <c r="D122" s="137">
        <v>16000</v>
      </c>
      <c r="E122" s="19" t="s">
        <v>248</v>
      </c>
      <c r="F122" s="94">
        <v>0</v>
      </c>
    </row>
    <row r="123" spans="2:6" x14ac:dyDescent="0.3">
      <c r="B123" s="136">
        <v>127</v>
      </c>
      <c r="C123" s="136">
        <v>32600</v>
      </c>
      <c r="D123" s="137">
        <v>13000</v>
      </c>
      <c r="E123" s="18" t="s">
        <v>252</v>
      </c>
      <c r="F123" s="94">
        <v>52479.83</v>
      </c>
    </row>
    <row r="124" spans="2:6" x14ac:dyDescent="0.3">
      <c r="B124" s="137">
        <v>127</v>
      </c>
      <c r="C124" s="137">
        <v>32600</v>
      </c>
      <c r="D124" s="137">
        <v>13000</v>
      </c>
      <c r="E124" s="19" t="s">
        <v>255</v>
      </c>
      <c r="F124" s="94">
        <v>11836.54</v>
      </c>
    </row>
    <row r="125" spans="2:6" x14ac:dyDescent="0.3">
      <c r="B125" s="137">
        <v>127</v>
      </c>
      <c r="C125" s="136">
        <v>32600</v>
      </c>
      <c r="D125" s="137">
        <v>13002</v>
      </c>
      <c r="E125" s="138" t="s">
        <v>253</v>
      </c>
      <c r="F125" s="94">
        <v>9454.3900000000012</v>
      </c>
    </row>
    <row r="126" spans="2:6" x14ac:dyDescent="0.3">
      <c r="B126" s="137">
        <v>127</v>
      </c>
      <c r="C126" s="137">
        <v>32600</v>
      </c>
      <c r="D126" s="137">
        <v>13002</v>
      </c>
      <c r="E126" s="19" t="s">
        <v>256</v>
      </c>
      <c r="F126" s="94">
        <v>0</v>
      </c>
    </row>
    <row r="127" spans="2:6" x14ac:dyDescent="0.3">
      <c r="B127" s="137">
        <v>127</v>
      </c>
      <c r="C127" s="136">
        <v>32600</v>
      </c>
      <c r="D127" s="137">
        <v>16000</v>
      </c>
      <c r="E127" s="19" t="s">
        <v>254</v>
      </c>
      <c r="F127" s="94">
        <v>24453.18</v>
      </c>
    </row>
    <row r="128" spans="2:6" x14ac:dyDescent="0.3">
      <c r="B128" s="137">
        <v>127</v>
      </c>
      <c r="C128" s="137">
        <v>32600</v>
      </c>
      <c r="D128" s="137">
        <v>16000</v>
      </c>
      <c r="E128" s="19" t="s">
        <v>257</v>
      </c>
      <c r="F128" s="94">
        <v>0</v>
      </c>
    </row>
    <row r="129" spans="2:6" x14ac:dyDescent="0.3">
      <c r="B129" s="137">
        <v>127</v>
      </c>
      <c r="C129" s="136">
        <v>33210</v>
      </c>
      <c r="D129" s="137">
        <v>13002</v>
      </c>
      <c r="E129" s="19" t="s">
        <v>782</v>
      </c>
      <c r="F129" s="94">
        <v>45339</v>
      </c>
    </row>
    <row r="130" spans="2:6" x14ac:dyDescent="0.3">
      <c r="B130" s="137">
        <v>127</v>
      </c>
      <c r="C130" s="136">
        <v>33210</v>
      </c>
      <c r="D130" s="137">
        <v>13002</v>
      </c>
      <c r="E130" s="19" t="s">
        <v>855</v>
      </c>
      <c r="F130" s="94">
        <v>0</v>
      </c>
    </row>
    <row r="131" spans="2:6" x14ac:dyDescent="0.3">
      <c r="B131" s="137">
        <v>127</v>
      </c>
      <c r="C131" s="136">
        <v>33210</v>
      </c>
      <c r="D131" s="137">
        <v>16000</v>
      </c>
      <c r="E131" s="19" t="s">
        <v>783</v>
      </c>
      <c r="F131" s="94">
        <v>15268.75</v>
      </c>
    </row>
    <row r="132" spans="2:6" x14ac:dyDescent="0.3">
      <c r="B132" s="137">
        <v>127</v>
      </c>
      <c r="C132" s="137">
        <v>33400</v>
      </c>
      <c r="D132" s="137">
        <v>13000</v>
      </c>
      <c r="E132" s="19" t="s">
        <v>258</v>
      </c>
      <c r="F132" s="94">
        <v>40546.730000000003</v>
      </c>
    </row>
    <row r="133" spans="2:6" x14ac:dyDescent="0.3">
      <c r="B133" s="137">
        <v>127</v>
      </c>
      <c r="C133" s="137">
        <v>33400</v>
      </c>
      <c r="D133" s="137">
        <v>13002</v>
      </c>
      <c r="E133" s="19" t="s">
        <v>259</v>
      </c>
      <c r="F133" s="94">
        <v>2438.1</v>
      </c>
    </row>
    <row r="134" spans="2:6" x14ac:dyDescent="0.3">
      <c r="B134" s="137">
        <v>127</v>
      </c>
      <c r="C134" s="137">
        <v>33400</v>
      </c>
      <c r="D134" s="137">
        <v>16000</v>
      </c>
      <c r="E134" s="19" t="s">
        <v>260</v>
      </c>
      <c r="F134" s="94">
        <v>0</v>
      </c>
    </row>
    <row r="135" spans="2:6" x14ac:dyDescent="0.3">
      <c r="B135" s="136">
        <v>127</v>
      </c>
      <c r="C135" s="136">
        <v>33800</v>
      </c>
      <c r="D135" s="137">
        <v>12002</v>
      </c>
      <c r="E135" s="18" t="s">
        <v>261</v>
      </c>
      <c r="F135" s="94">
        <v>33465.32</v>
      </c>
    </row>
    <row r="136" spans="2:6" x14ac:dyDescent="0.3">
      <c r="B136" s="137">
        <v>127</v>
      </c>
      <c r="C136" s="136">
        <v>33800</v>
      </c>
      <c r="D136" s="137">
        <v>12006</v>
      </c>
      <c r="E136" s="138" t="s">
        <v>262</v>
      </c>
      <c r="F136" s="94">
        <f>732.64*14</f>
        <v>10256.959999999999</v>
      </c>
    </row>
    <row r="137" spans="2:6" x14ac:dyDescent="0.3">
      <c r="B137" s="137">
        <v>127</v>
      </c>
      <c r="C137" s="136">
        <v>33800</v>
      </c>
      <c r="D137" s="137">
        <v>12100</v>
      </c>
      <c r="E137" s="18" t="s">
        <v>263</v>
      </c>
      <c r="F137" s="94">
        <f>985.14*14-1083.24</f>
        <v>12708.72</v>
      </c>
    </row>
    <row r="138" spans="2:6" x14ac:dyDescent="0.3">
      <c r="B138" s="137">
        <v>127</v>
      </c>
      <c r="C138" s="136">
        <v>33800</v>
      </c>
      <c r="D138" s="137">
        <v>12101</v>
      </c>
      <c r="E138" s="18" t="s">
        <v>264</v>
      </c>
      <c r="F138" s="94">
        <f>987.43*14-1083.24</f>
        <v>12740.779999999999</v>
      </c>
    </row>
    <row r="139" spans="2:6" x14ac:dyDescent="0.3">
      <c r="B139" s="137">
        <v>127</v>
      </c>
      <c r="C139" s="136">
        <v>33800</v>
      </c>
      <c r="D139" s="137">
        <v>12103</v>
      </c>
      <c r="E139" s="18" t="s">
        <v>265</v>
      </c>
      <c r="F139" s="94">
        <f>98.57*14-67.91</f>
        <v>1312.07</v>
      </c>
    </row>
    <row r="140" spans="2:6" x14ac:dyDescent="0.3">
      <c r="B140" s="136">
        <v>127</v>
      </c>
      <c r="C140" s="136">
        <v>33800</v>
      </c>
      <c r="D140" s="137">
        <v>13000</v>
      </c>
      <c r="E140" s="18" t="s">
        <v>267</v>
      </c>
      <c r="F140" s="94">
        <v>78638</v>
      </c>
    </row>
    <row r="141" spans="2:6" x14ac:dyDescent="0.3">
      <c r="B141" s="136">
        <v>127</v>
      </c>
      <c r="C141" s="136">
        <v>33800</v>
      </c>
      <c r="D141" s="137">
        <v>13000</v>
      </c>
      <c r="E141" s="19" t="s">
        <v>852</v>
      </c>
      <c r="F141" s="94">
        <v>22669.5</v>
      </c>
    </row>
    <row r="142" spans="2:6" x14ac:dyDescent="0.3">
      <c r="B142" s="137">
        <v>127</v>
      </c>
      <c r="C142" s="136">
        <v>33800</v>
      </c>
      <c r="D142" s="137">
        <v>13002</v>
      </c>
      <c r="E142" s="138" t="s">
        <v>268</v>
      </c>
      <c r="F142" s="94">
        <v>4681.09</v>
      </c>
    </row>
    <row r="143" spans="2:6" x14ac:dyDescent="0.3">
      <c r="B143" s="136">
        <v>127</v>
      </c>
      <c r="C143" s="136">
        <v>33800</v>
      </c>
      <c r="D143" s="137">
        <v>13002</v>
      </c>
      <c r="E143" s="19" t="s">
        <v>853</v>
      </c>
      <c r="F143" s="94">
        <v>0</v>
      </c>
    </row>
    <row r="144" spans="2:6" x14ac:dyDescent="0.3">
      <c r="B144" s="137">
        <v>127</v>
      </c>
      <c r="C144" s="136">
        <v>33800</v>
      </c>
      <c r="D144" s="137">
        <v>16000</v>
      </c>
      <c r="E144" s="19" t="s">
        <v>266</v>
      </c>
      <c r="F144" s="94">
        <v>20789.75</v>
      </c>
    </row>
    <row r="145" spans="2:6" x14ac:dyDescent="0.3">
      <c r="B145" s="137">
        <v>127</v>
      </c>
      <c r="C145" s="136">
        <v>33800</v>
      </c>
      <c r="D145" s="137">
        <v>16000</v>
      </c>
      <c r="E145" s="19" t="s">
        <v>269</v>
      </c>
      <c r="F145" s="94">
        <v>35629.69</v>
      </c>
    </row>
    <row r="146" spans="2:6" x14ac:dyDescent="0.3">
      <c r="B146" s="137">
        <v>127</v>
      </c>
      <c r="C146" s="136">
        <v>33800</v>
      </c>
      <c r="D146" s="137">
        <v>16000</v>
      </c>
      <c r="E146" s="19" t="s">
        <v>854</v>
      </c>
      <c r="F146" s="94">
        <v>0</v>
      </c>
    </row>
    <row r="147" spans="2:6" x14ac:dyDescent="0.3">
      <c r="B147" s="136">
        <v>127</v>
      </c>
      <c r="C147" s="136">
        <v>34000</v>
      </c>
      <c r="D147" s="137">
        <v>13000</v>
      </c>
      <c r="E147" s="18" t="s">
        <v>270</v>
      </c>
      <c r="F147" s="94">
        <v>31936.480000000003</v>
      </c>
    </row>
    <row r="148" spans="2:6" x14ac:dyDescent="0.3">
      <c r="B148" s="137">
        <v>127</v>
      </c>
      <c r="C148" s="136">
        <v>34000</v>
      </c>
      <c r="D148" s="137">
        <v>13002</v>
      </c>
      <c r="E148" s="138" t="s">
        <v>271</v>
      </c>
      <c r="F148" s="94">
        <v>4013.99</v>
      </c>
    </row>
    <row r="149" spans="2:6" x14ac:dyDescent="0.3">
      <c r="B149" s="137">
        <v>127</v>
      </c>
      <c r="C149" s="136">
        <v>34000</v>
      </c>
      <c r="D149" s="137">
        <v>16000</v>
      </c>
      <c r="E149" s="19" t="s">
        <v>272</v>
      </c>
      <c r="F149" s="94">
        <v>12158.63</v>
      </c>
    </row>
    <row r="150" spans="2:6" x14ac:dyDescent="0.3">
      <c r="B150" s="137">
        <v>127</v>
      </c>
      <c r="C150" s="136">
        <v>49300</v>
      </c>
      <c r="D150" s="137">
        <v>12001</v>
      </c>
      <c r="E150" s="18" t="s">
        <v>856</v>
      </c>
      <c r="F150" s="94">
        <v>12594.18</v>
      </c>
    </row>
    <row r="151" spans="2:6" x14ac:dyDescent="0.3">
      <c r="B151" s="137">
        <v>127</v>
      </c>
      <c r="C151" s="136">
        <v>49300</v>
      </c>
      <c r="D151" s="137">
        <v>12006</v>
      </c>
      <c r="E151" s="138" t="s">
        <v>857</v>
      </c>
      <c r="F151" s="94">
        <v>0</v>
      </c>
    </row>
    <row r="152" spans="2:6" x14ac:dyDescent="0.3">
      <c r="B152" s="137">
        <v>127</v>
      </c>
      <c r="C152" s="136">
        <v>49300</v>
      </c>
      <c r="D152" s="137">
        <v>12100</v>
      </c>
      <c r="E152" s="18" t="s">
        <v>858</v>
      </c>
      <c r="F152" s="94">
        <f>569.34*9-1083.24</f>
        <v>4040.8200000000006</v>
      </c>
    </row>
    <row r="153" spans="2:6" x14ac:dyDescent="0.3">
      <c r="B153" s="137">
        <v>127</v>
      </c>
      <c r="C153" s="136">
        <v>49300</v>
      </c>
      <c r="D153" s="137">
        <v>12101</v>
      </c>
      <c r="E153" s="18" t="s">
        <v>859</v>
      </c>
      <c r="F153" s="94">
        <f>440.84*9-1083.24</f>
        <v>2884.3199999999997</v>
      </c>
    </row>
    <row r="154" spans="2:6" x14ac:dyDescent="0.3">
      <c r="B154" s="137">
        <v>127</v>
      </c>
      <c r="C154" s="136">
        <v>49300</v>
      </c>
      <c r="D154" s="137">
        <v>12103</v>
      </c>
      <c r="E154" s="18" t="s">
        <v>860</v>
      </c>
      <c r="F154" s="94">
        <v>0</v>
      </c>
    </row>
    <row r="155" spans="2:6" x14ac:dyDescent="0.3">
      <c r="B155" s="136">
        <v>127</v>
      </c>
      <c r="C155" s="136">
        <v>49300</v>
      </c>
      <c r="D155" s="137">
        <v>13000</v>
      </c>
      <c r="E155" s="18" t="s">
        <v>273</v>
      </c>
      <c r="F155" s="94">
        <v>105704.14</v>
      </c>
    </row>
    <row r="156" spans="2:6" x14ac:dyDescent="0.3">
      <c r="B156" s="137">
        <v>127</v>
      </c>
      <c r="C156" s="136">
        <v>49300</v>
      </c>
      <c r="D156" s="137">
        <v>13002</v>
      </c>
      <c r="E156" s="138" t="s">
        <v>274</v>
      </c>
      <c r="F156" s="94">
        <v>8889.07</v>
      </c>
    </row>
    <row r="157" spans="2:6" x14ac:dyDescent="0.3">
      <c r="B157" s="137">
        <v>127</v>
      </c>
      <c r="C157" s="136">
        <v>49300</v>
      </c>
      <c r="D157" s="137">
        <v>16000</v>
      </c>
      <c r="E157" s="18" t="s">
        <v>861</v>
      </c>
      <c r="F157" s="94">
        <v>6533.46</v>
      </c>
    </row>
    <row r="158" spans="2:6" x14ac:dyDescent="0.3">
      <c r="B158" s="137">
        <v>127</v>
      </c>
      <c r="C158" s="136">
        <v>49300</v>
      </c>
      <c r="D158" s="137">
        <v>16000</v>
      </c>
      <c r="E158" s="19" t="s">
        <v>275</v>
      </c>
      <c r="F158" s="94">
        <v>38436.42</v>
      </c>
    </row>
    <row r="159" spans="2:6" x14ac:dyDescent="0.3">
      <c r="B159" s="137">
        <v>127</v>
      </c>
      <c r="C159" s="137">
        <v>91200</v>
      </c>
      <c r="D159" s="137">
        <v>10000</v>
      </c>
      <c r="E159" s="139" t="s">
        <v>276</v>
      </c>
      <c r="F159" s="94">
        <v>215192.75</v>
      </c>
    </row>
    <row r="160" spans="2:6" x14ac:dyDescent="0.3">
      <c r="B160" s="137">
        <v>127</v>
      </c>
      <c r="C160" s="137">
        <v>91200</v>
      </c>
      <c r="D160" s="137">
        <v>16000</v>
      </c>
      <c r="E160" s="139" t="s">
        <v>277</v>
      </c>
      <c r="F160" s="94">
        <v>68861.679999999993</v>
      </c>
    </row>
    <row r="161" spans="2:7" x14ac:dyDescent="0.3">
      <c r="B161" s="136">
        <v>127</v>
      </c>
      <c r="C161" s="136">
        <v>92000</v>
      </c>
      <c r="D161" s="136">
        <v>12000</v>
      </c>
      <c r="E161" s="18" t="s">
        <v>278</v>
      </c>
      <c r="F161" s="94">
        <v>54027.14</v>
      </c>
    </row>
    <row r="162" spans="2:7" x14ac:dyDescent="0.3">
      <c r="B162" s="136">
        <v>127</v>
      </c>
      <c r="C162" s="136">
        <v>92000</v>
      </c>
      <c r="D162" s="136">
        <v>12001</v>
      </c>
      <c r="E162" s="18" t="s">
        <v>279</v>
      </c>
      <c r="F162" s="94">
        <v>18473.3</v>
      </c>
    </row>
    <row r="163" spans="2:7" x14ac:dyDescent="0.3">
      <c r="B163" s="149">
        <v>127</v>
      </c>
      <c r="C163" s="149">
        <v>92000</v>
      </c>
      <c r="D163" s="150">
        <v>12003</v>
      </c>
      <c r="E163" s="151" t="s">
        <v>913</v>
      </c>
      <c r="F163" s="152">
        <v>13268.38</v>
      </c>
      <c r="G163" s="148"/>
    </row>
    <row r="164" spans="2:7" x14ac:dyDescent="0.3">
      <c r="B164" s="137">
        <v>127</v>
      </c>
      <c r="C164" s="137">
        <v>92000</v>
      </c>
      <c r="D164" s="137">
        <v>12006</v>
      </c>
      <c r="E164" s="138" t="s">
        <v>280</v>
      </c>
      <c r="F164" s="94">
        <f>190.65*14+0.18</f>
        <v>2669.2799999999997</v>
      </c>
    </row>
    <row r="165" spans="2:7" x14ac:dyDescent="0.3">
      <c r="B165" s="137">
        <v>127</v>
      </c>
      <c r="C165" s="137">
        <v>92000</v>
      </c>
      <c r="D165" s="137">
        <v>12100</v>
      </c>
      <c r="E165" s="18" t="s">
        <v>281</v>
      </c>
      <c r="F165" s="94">
        <f>3191.55*14-1083.24</f>
        <v>43598.460000000006</v>
      </c>
    </row>
    <row r="166" spans="2:7" x14ac:dyDescent="0.3">
      <c r="B166" s="137">
        <v>127</v>
      </c>
      <c r="C166" s="137">
        <v>92000</v>
      </c>
      <c r="D166" s="137">
        <v>12101</v>
      </c>
      <c r="E166" s="18" t="s">
        <v>282</v>
      </c>
      <c r="F166" s="94">
        <f>5642.93*14-0.21-1083.24</f>
        <v>77917.569999999992</v>
      </c>
    </row>
    <row r="167" spans="2:7" x14ac:dyDescent="0.3">
      <c r="B167" s="137">
        <v>127</v>
      </c>
      <c r="C167" s="137">
        <v>92000</v>
      </c>
      <c r="D167" s="137">
        <v>12103</v>
      </c>
      <c r="E167" s="18" t="s">
        <v>283</v>
      </c>
      <c r="F167" s="94">
        <v>0</v>
      </c>
    </row>
    <row r="168" spans="2:7" x14ac:dyDescent="0.3">
      <c r="B168" s="136">
        <v>127</v>
      </c>
      <c r="C168" s="136">
        <v>92000</v>
      </c>
      <c r="D168" s="137">
        <v>13000</v>
      </c>
      <c r="E168" s="18" t="s">
        <v>284</v>
      </c>
      <c r="F168" s="94">
        <v>54376.36</v>
      </c>
    </row>
    <row r="169" spans="2:7" x14ac:dyDescent="0.3">
      <c r="B169" s="137">
        <v>127</v>
      </c>
      <c r="C169" s="137">
        <v>92000</v>
      </c>
      <c r="D169" s="137">
        <v>13002</v>
      </c>
      <c r="E169" s="138" t="s">
        <v>285</v>
      </c>
      <c r="F169" s="94">
        <v>1293.79</v>
      </c>
    </row>
    <row r="170" spans="2:7" x14ac:dyDescent="0.3">
      <c r="B170" s="136">
        <v>127</v>
      </c>
      <c r="C170" s="136">
        <v>92000</v>
      </c>
      <c r="D170" s="137">
        <v>13100</v>
      </c>
      <c r="E170" s="19" t="s">
        <v>914</v>
      </c>
      <c r="F170" s="94">
        <v>7939.8099999999995</v>
      </c>
      <c r="G170" s="148"/>
    </row>
    <row r="171" spans="2:7" x14ac:dyDescent="0.3">
      <c r="B171" s="136">
        <v>127</v>
      </c>
      <c r="C171" s="136">
        <v>92000</v>
      </c>
      <c r="D171" s="137">
        <v>13102</v>
      </c>
      <c r="E171" s="19" t="s">
        <v>915</v>
      </c>
      <c r="F171" s="94">
        <v>0</v>
      </c>
      <c r="G171" s="148"/>
    </row>
    <row r="172" spans="2:7" x14ac:dyDescent="0.3">
      <c r="B172" s="137">
        <v>127</v>
      </c>
      <c r="C172" s="137">
        <v>92000</v>
      </c>
      <c r="D172" s="137">
        <v>16000</v>
      </c>
      <c r="E172" s="19" t="s">
        <v>286</v>
      </c>
      <c r="F172" s="94">
        <v>65840.399999999994</v>
      </c>
    </row>
    <row r="173" spans="2:7" x14ac:dyDescent="0.3">
      <c r="B173" s="137">
        <v>127</v>
      </c>
      <c r="C173" s="137">
        <v>92000</v>
      </c>
      <c r="D173" s="137">
        <v>16000</v>
      </c>
      <c r="E173" s="19" t="s">
        <v>287</v>
      </c>
      <c r="F173" s="94">
        <v>21326.48</v>
      </c>
    </row>
    <row r="174" spans="2:7" x14ac:dyDescent="0.3">
      <c r="B174" s="136">
        <v>127</v>
      </c>
      <c r="C174" s="136">
        <v>92001</v>
      </c>
      <c r="D174" s="137">
        <v>12001</v>
      </c>
      <c r="E174" s="18" t="s">
        <v>288</v>
      </c>
      <c r="F174" s="94">
        <v>18473.3</v>
      </c>
    </row>
    <row r="175" spans="2:7" x14ac:dyDescent="0.3">
      <c r="B175" s="136">
        <v>127</v>
      </c>
      <c r="C175" s="136">
        <v>92001</v>
      </c>
      <c r="D175" s="136">
        <v>12003</v>
      </c>
      <c r="E175" s="18" t="s">
        <v>289</v>
      </c>
      <c r="F175" s="94">
        <f>804.05*14+0.81+2011.67</f>
        <v>13269.179999999998</v>
      </c>
    </row>
    <row r="176" spans="2:7" x14ac:dyDescent="0.3">
      <c r="B176" s="137">
        <v>127</v>
      </c>
      <c r="C176" s="136">
        <v>92001</v>
      </c>
      <c r="D176" s="137">
        <v>12006</v>
      </c>
      <c r="E176" s="138" t="s">
        <v>290</v>
      </c>
      <c r="F176" s="94">
        <f>469.92*14</f>
        <v>6578.88</v>
      </c>
    </row>
    <row r="177" spans="2:6" x14ac:dyDescent="0.3">
      <c r="B177" s="137">
        <v>127</v>
      </c>
      <c r="C177" s="136">
        <v>92001</v>
      </c>
      <c r="D177" s="137">
        <v>12100</v>
      </c>
      <c r="E177" s="18" t="s">
        <v>291</v>
      </c>
      <c r="F177" s="94">
        <f>1041.73*14-1083.24</f>
        <v>13500.980000000001</v>
      </c>
    </row>
    <row r="178" spans="2:6" x14ac:dyDescent="0.3">
      <c r="B178" s="137">
        <v>127</v>
      </c>
      <c r="C178" s="136">
        <v>92001</v>
      </c>
      <c r="D178" s="137">
        <v>12101</v>
      </c>
      <c r="E178" s="18" t="s">
        <v>292</v>
      </c>
      <c r="F178" s="94">
        <f>2049.98*14-1083.24</f>
        <v>27616.48</v>
      </c>
    </row>
    <row r="179" spans="2:6" x14ac:dyDescent="0.3">
      <c r="B179" s="137">
        <v>127</v>
      </c>
      <c r="C179" s="136">
        <v>92001</v>
      </c>
      <c r="D179" s="137">
        <v>12103</v>
      </c>
      <c r="E179" s="18" t="s">
        <v>293</v>
      </c>
      <c r="F179" s="94">
        <f>171.86*14</f>
        <v>2406.04</v>
      </c>
    </row>
    <row r="180" spans="2:6" x14ac:dyDescent="0.3">
      <c r="B180" s="136">
        <v>127</v>
      </c>
      <c r="C180" s="136">
        <v>92001</v>
      </c>
      <c r="D180" s="137">
        <v>13000</v>
      </c>
      <c r="E180" s="18" t="s">
        <v>294</v>
      </c>
      <c r="F180" s="94">
        <v>48666.270000000004</v>
      </c>
    </row>
    <row r="181" spans="2:6" x14ac:dyDescent="0.3">
      <c r="B181" s="137">
        <v>127</v>
      </c>
      <c r="C181" s="136">
        <v>92001</v>
      </c>
      <c r="D181" s="137">
        <v>13002</v>
      </c>
      <c r="E181" s="138" t="s">
        <v>295</v>
      </c>
      <c r="F181" s="94">
        <v>3609.95</v>
      </c>
    </row>
    <row r="182" spans="2:6" x14ac:dyDescent="0.3">
      <c r="B182" s="137">
        <v>127</v>
      </c>
      <c r="C182" s="136">
        <v>92001</v>
      </c>
      <c r="D182" s="137">
        <v>16000</v>
      </c>
      <c r="E182" s="19" t="s">
        <v>296</v>
      </c>
      <c r="F182" s="94">
        <v>23751.739999999998</v>
      </c>
    </row>
    <row r="183" spans="2:6" x14ac:dyDescent="0.3">
      <c r="B183" s="137">
        <v>127</v>
      </c>
      <c r="C183" s="137">
        <v>92001</v>
      </c>
      <c r="D183" s="137">
        <v>16000</v>
      </c>
      <c r="E183" s="19" t="s">
        <v>297</v>
      </c>
      <c r="F183" s="94">
        <v>17566.7</v>
      </c>
    </row>
    <row r="184" spans="2:6" x14ac:dyDescent="0.3">
      <c r="B184" s="136">
        <v>127</v>
      </c>
      <c r="C184" s="136">
        <v>92002</v>
      </c>
      <c r="D184" s="136">
        <v>12001</v>
      </c>
      <c r="E184" s="18" t="s">
        <v>865</v>
      </c>
      <c r="F184" s="94">
        <v>4488.55</v>
      </c>
    </row>
    <row r="185" spans="2:6" x14ac:dyDescent="0.3">
      <c r="B185" s="136">
        <v>127</v>
      </c>
      <c r="C185" s="136">
        <v>92002</v>
      </c>
      <c r="D185" s="136">
        <v>12003</v>
      </c>
      <c r="E185" s="18" t="s">
        <v>298</v>
      </c>
      <c r="F185" s="94">
        <f>804.05*14+2011.67</f>
        <v>13268.369999999999</v>
      </c>
    </row>
    <row r="186" spans="2:6" x14ac:dyDescent="0.3">
      <c r="B186" s="137">
        <v>127</v>
      </c>
      <c r="C186" s="136">
        <v>92002</v>
      </c>
      <c r="D186" s="137">
        <v>12006</v>
      </c>
      <c r="E186" s="138" t="s">
        <v>299</v>
      </c>
      <c r="F186" s="94">
        <f>353.09*14</f>
        <v>4943.2599999999993</v>
      </c>
    </row>
    <row r="187" spans="2:6" x14ac:dyDescent="0.3">
      <c r="B187" s="137">
        <v>127</v>
      </c>
      <c r="C187" s="136">
        <v>92002</v>
      </c>
      <c r="D187" s="137">
        <v>12100</v>
      </c>
      <c r="E187" s="18" t="s">
        <v>300</v>
      </c>
      <c r="F187" s="94">
        <f>(650.94*2)+(390.78*14)-1083.24</f>
        <v>5689.56</v>
      </c>
    </row>
    <row r="188" spans="2:6" x14ac:dyDescent="0.3">
      <c r="B188" s="137">
        <v>127</v>
      </c>
      <c r="C188" s="136">
        <v>92002</v>
      </c>
      <c r="D188" s="137">
        <v>12101</v>
      </c>
      <c r="E188" s="18" t="s">
        <v>301</v>
      </c>
      <c r="F188" s="94">
        <f>(988.26*2)+(780.75*14)-1083.24</f>
        <v>11823.78</v>
      </c>
    </row>
    <row r="189" spans="2:6" x14ac:dyDescent="0.3">
      <c r="B189" s="137">
        <v>127</v>
      </c>
      <c r="C189" s="136">
        <v>92002</v>
      </c>
      <c r="D189" s="137">
        <v>12103</v>
      </c>
      <c r="E189" s="18" t="s">
        <v>302</v>
      </c>
      <c r="F189" s="94">
        <f>417.49*14-1083.24</f>
        <v>4761.6200000000008</v>
      </c>
    </row>
    <row r="190" spans="2:6" x14ac:dyDescent="0.3">
      <c r="B190" s="137">
        <v>127</v>
      </c>
      <c r="C190" s="136">
        <v>92002</v>
      </c>
      <c r="D190" s="137">
        <v>13002</v>
      </c>
      <c r="E190" s="138" t="s">
        <v>863</v>
      </c>
      <c r="F190" s="94">
        <v>0</v>
      </c>
    </row>
    <row r="191" spans="2:6" x14ac:dyDescent="0.3">
      <c r="B191" s="136">
        <v>127</v>
      </c>
      <c r="C191" s="136">
        <v>92002</v>
      </c>
      <c r="D191" s="137">
        <v>13100</v>
      </c>
      <c r="E191" s="18" t="s">
        <v>862</v>
      </c>
      <c r="F191" s="94">
        <v>20208.63</v>
      </c>
    </row>
    <row r="192" spans="2:6" x14ac:dyDescent="0.3">
      <c r="B192" s="137">
        <v>127</v>
      </c>
      <c r="C192" s="136">
        <v>92002</v>
      </c>
      <c r="D192" s="137">
        <v>16000</v>
      </c>
      <c r="E192" s="19" t="s">
        <v>303</v>
      </c>
      <c r="F192" s="94">
        <v>11652.560000000001</v>
      </c>
    </row>
    <row r="193" spans="2:6" x14ac:dyDescent="0.3">
      <c r="B193" s="137">
        <v>127</v>
      </c>
      <c r="C193" s="136">
        <v>92002</v>
      </c>
      <c r="D193" s="137">
        <v>16000</v>
      </c>
      <c r="E193" s="19" t="s">
        <v>864</v>
      </c>
      <c r="F193" s="94">
        <v>6803.92</v>
      </c>
    </row>
    <row r="194" spans="2:6" x14ac:dyDescent="0.3">
      <c r="B194" s="137">
        <v>127</v>
      </c>
      <c r="C194" s="137">
        <v>92005</v>
      </c>
      <c r="D194" s="137">
        <v>13001</v>
      </c>
      <c r="E194" s="19" t="s">
        <v>304</v>
      </c>
      <c r="F194" s="94">
        <v>19000</v>
      </c>
    </row>
    <row r="195" spans="2:6" x14ac:dyDescent="0.3">
      <c r="B195" s="136">
        <v>127</v>
      </c>
      <c r="C195" s="137">
        <v>92005</v>
      </c>
      <c r="D195" s="136">
        <v>14300</v>
      </c>
      <c r="E195" s="18" t="s">
        <v>305</v>
      </c>
      <c r="F195" s="94">
        <v>2000</v>
      </c>
    </row>
    <row r="196" spans="2:6" x14ac:dyDescent="0.3">
      <c r="B196" s="136">
        <v>127</v>
      </c>
      <c r="C196" s="137">
        <v>92005</v>
      </c>
      <c r="D196" s="136">
        <v>15000</v>
      </c>
      <c r="E196" s="18" t="s">
        <v>306</v>
      </c>
      <c r="F196" s="94">
        <v>298062.27</v>
      </c>
    </row>
    <row r="197" spans="2:6" x14ac:dyDescent="0.3">
      <c r="B197" s="136">
        <v>127</v>
      </c>
      <c r="C197" s="137">
        <v>92005</v>
      </c>
      <c r="D197" s="136">
        <v>15100</v>
      </c>
      <c r="E197" s="18" t="s">
        <v>307</v>
      </c>
      <c r="F197" s="94">
        <v>117600</v>
      </c>
    </row>
    <row r="198" spans="2:6" x14ac:dyDescent="0.3">
      <c r="B198" s="136">
        <v>127</v>
      </c>
      <c r="C198" s="137">
        <v>92005</v>
      </c>
      <c r="D198" s="136">
        <v>16000</v>
      </c>
      <c r="E198" s="18" t="s">
        <v>308</v>
      </c>
      <c r="F198" s="94">
        <v>120</v>
      </c>
    </row>
    <row r="199" spans="2:6" x14ac:dyDescent="0.3">
      <c r="B199" s="136">
        <v>127</v>
      </c>
      <c r="C199" s="137">
        <v>92005</v>
      </c>
      <c r="D199" s="136">
        <v>16104</v>
      </c>
      <c r="E199" s="18" t="s">
        <v>309</v>
      </c>
      <c r="F199" s="94">
        <v>12500</v>
      </c>
    </row>
    <row r="200" spans="2:6" x14ac:dyDescent="0.3">
      <c r="B200" s="136">
        <v>127</v>
      </c>
      <c r="C200" s="137">
        <v>92005</v>
      </c>
      <c r="D200" s="136">
        <v>16200</v>
      </c>
      <c r="E200" s="18" t="s">
        <v>310</v>
      </c>
      <c r="F200" s="94">
        <v>15000</v>
      </c>
    </row>
    <row r="201" spans="2:6" x14ac:dyDescent="0.3">
      <c r="B201" s="136">
        <v>127</v>
      </c>
      <c r="C201" s="137">
        <v>92005</v>
      </c>
      <c r="D201" s="136">
        <v>16202</v>
      </c>
      <c r="E201" s="18" t="s">
        <v>311</v>
      </c>
      <c r="F201" s="94">
        <v>8000</v>
      </c>
    </row>
    <row r="202" spans="2:6" x14ac:dyDescent="0.3">
      <c r="B202" s="136">
        <v>127</v>
      </c>
      <c r="C202" s="137">
        <v>92005</v>
      </c>
      <c r="D202" s="136">
        <v>16204</v>
      </c>
      <c r="E202" s="18" t="s">
        <v>313</v>
      </c>
      <c r="F202" s="94">
        <v>251.47</v>
      </c>
    </row>
    <row r="203" spans="2:6" x14ac:dyDescent="0.3">
      <c r="B203" s="136">
        <v>127</v>
      </c>
      <c r="C203" s="137">
        <v>92005</v>
      </c>
      <c r="D203" s="136">
        <v>16209</v>
      </c>
      <c r="E203" s="18" t="s">
        <v>312</v>
      </c>
      <c r="F203" s="94">
        <v>18757.79</v>
      </c>
    </row>
    <row r="204" spans="2:6" x14ac:dyDescent="0.3">
      <c r="B204" s="137">
        <v>127</v>
      </c>
      <c r="C204" s="137">
        <v>92006</v>
      </c>
      <c r="D204" s="137">
        <v>13001</v>
      </c>
      <c r="E204" s="19" t="s">
        <v>314</v>
      </c>
      <c r="F204" s="94">
        <v>7000</v>
      </c>
    </row>
    <row r="205" spans="2:6" x14ac:dyDescent="0.3">
      <c r="B205" s="136">
        <v>127</v>
      </c>
      <c r="C205" s="136">
        <v>92007</v>
      </c>
      <c r="D205" s="137">
        <v>13001</v>
      </c>
      <c r="E205" s="18" t="s">
        <v>315</v>
      </c>
      <c r="F205" s="94">
        <v>5000</v>
      </c>
    </row>
    <row r="206" spans="2:6" x14ac:dyDescent="0.3">
      <c r="B206" s="137">
        <v>127</v>
      </c>
      <c r="C206" s="136">
        <v>92009</v>
      </c>
      <c r="D206" s="137">
        <v>15200</v>
      </c>
      <c r="E206" s="19" t="s">
        <v>787</v>
      </c>
      <c r="F206" s="94">
        <v>152028.88</v>
      </c>
    </row>
    <row r="207" spans="2:6" x14ac:dyDescent="0.3">
      <c r="B207" s="136">
        <v>127</v>
      </c>
      <c r="C207" s="137">
        <v>92500</v>
      </c>
      <c r="D207" s="136">
        <v>12003</v>
      </c>
      <c r="E207" s="18" t="s">
        <v>316</v>
      </c>
      <c r="F207" s="94">
        <f>3216.18*14+0.03+2011.67</f>
        <v>47038.219999999994</v>
      </c>
    </row>
    <row r="208" spans="2:6" x14ac:dyDescent="0.3">
      <c r="B208" s="137">
        <v>127</v>
      </c>
      <c r="C208" s="137">
        <v>92500</v>
      </c>
      <c r="D208" s="137">
        <v>12006</v>
      </c>
      <c r="E208" s="138" t="s">
        <v>317</v>
      </c>
      <c r="F208" s="94">
        <f>323.5*14</f>
        <v>4529</v>
      </c>
    </row>
    <row r="209" spans="2:7" x14ac:dyDescent="0.3">
      <c r="B209" s="137">
        <v>127</v>
      </c>
      <c r="C209" s="137">
        <v>92500</v>
      </c>
      <c r="D209" s="137">
        <v>12100</v>
      </c>
      <c r="E209" s="18" t="s">
        <v>318</v>
      </c>
      <c r="F209" s="94">
        <f>1563.13*14-1083.24</f>
        <v>20800.579999999998</v>
      </c>
    </row>
    <row r="210" spans="2:7" x14ac:dyDescent="0.3">
      <c r="B210" s="137">
        <v>127</v>
      </c>
      <c r="C210" s="137">
        <v>92500</v>
      </c>
      <c r="D210" s="137">
        <v>12101</v>
      </c>
      <c r="E210" s="18" t="s">
        <v>319</v>
      </c>
      <c r="F210" s="94">
        <f>1830.66*14-1083.24</f>
        <v>24546</v>
      </c>
    </row>
    <row r="211" spans="2:7" x14ac:dyDescent="0.3">
      <c r="B211" s="137">
        <v>127</v>
      </c>
      <c r="C211" s="137">
        <v>92500</v>
      </c>
      <c r="D211" s="137">
        <v>12103</v>
      </c>
      <c r="E211" s="18" t="s">
        <v>320</v>
      </c>
      <c r="F211" s="94">
        <f>42.4*14</f>
        <v>593.6</v>
      </c>
    </row>
    <row r="212" spans="2:7" x14ac:dyDescent="0.3">
      <c r="B212" s="137">
        <v>127</v>
      </c>
      <c r="C212" s="137">
        <v>92500</v>
      </c>
      <c r="D212" s="137">
        <v>13000</v>
      </c>
      <c r="E212" s="18" t="s">
        <v>321</v>
      </c>
      <c r="F212" s="94">
        <v>61946.13</v>
      </c>
    </row>
    <row r="213" spans="2:7" x14ac:dyDescent="0.3">
      <c r="B213" s="137">
        <v>127</v>
      </c>
      <c r="C213" s="137">
        <v>92500</v>
      </c>
      <c r="D213" s="137">
        <v>13002</v>
      </c>
      <c r="E213" s="138" t="s">
        <v>322</v>
      </c>
      <c r="F213" s="94">
        <v>4089.7300000000005</v>
      </c>
    </row>
    <row r="214" spans="2:7" x14ac:dyDescent="0.3">
      <c r="B214" s="137">
        <v>127</v>
      </c>
      <c r="C214" s="137">
        <v>92500</v>
      </c>
      <c r="D214" s="137">
        <v>16000</v>
      </c>
      <c r="E214" s="19" t="s">
        <v>323</v>
      </c>
      <c r="F214" s="94">
        <v>29366.07</v>
      </c>
    </row>
    <row r="215" spans="2:7" x14ac:dyDescent="0.3">
      <c r="B215" s="137">
        <v>127</v>
      </c>
      <c r="C215" s="137">
        <v>92501</v>
      </c>
      <c r="D215" s="137">
        <v>16000</v>
      </c>
      <c r="E215" s="19" t="s">
        <v>324</v>
      </c>
      <c r="F215" s="94">
        <v>22225.14</v>
      </c>
    </row>
    <row r="216" spans="2:7" x14ac:dyDescent="0.3">
      <c r="B216" s="137">
        <v>127</v>
      </c>
      <c r="C216" s="136">
        <v>92600</v>
      </c>
      <c r="D216" s="137">
        <v>13000</v>
      </c>
      <c r="E216" s="18" t="s">
        <v>325</v>
      </c>
      <c r="F216" s="94">
        <v>99240.1</v>
      </c>
    </row>
    <row r="217" spans="2:7" x14ac:dyDescent="0.3">
      <c r="B217" s="137">
        <v>127</v>
      </c>
      <c r="C217" s="136">
        <v>92600</v>
      </c>
      <c r="D217" s="137">
        <v>13002</v>
      </c>
      <c r="E217" s="138" t="s">
        <v>326</v>
      </c>
      <c r="F217" s="94">
        <v>10674.91</v>
      </c>
    </row>
    <row r="218" spans="2:7" x14ac:dyDescent="0.3">
      <c r="B218" s="137">
        <v>127</v>
      </c>
      <c r="C218" s="136">
        <v>92600</v>
      </c>
      <c r="D218" s="137">
        <v>13002</v>
      </c>
      <c r="E218" s="19" t="s">
        <v>784</v>
      </c>
      <c r="F218" s="94">
        <v>30394.97</v>
      </c>
    </row>
    <row r="219" spans="2:7" x14ac:dyDescent="0.3">
      <c r="B219" s="137">
        <v>127</v>
      </c>
      <c r="C219" s="136">
        <v>92600</v>
      </c>
      <c r="D219" s="137">
        <v>13002</v>
      </c>
      <c r="E219" s="19" t="s">
        <v>785</v>
      </c>
      <c r="F219" s="94">
        <v>406.28</v>
      </c>
    </row>
    <row r="220" spans="2:7" x14ac:dyDescent="0.3">
      <c r="B220" s="137">
        <v>127</v>
      </c>
      <c r="C220" s="136">
        <v>92600</v>
      </c>
      <c r="D220" s="137">
        <v>16000</v>
      </c>
      <c r="E220" s="19" t="s">
        <v>327</v>
      </c>
      <c r="F220" s="94">
        <v>47243.02</v>
      </c>
    </row>
    <row r="221" spans="2:7" x14ac:dyDescent="0.3">
      <c r="B221" s="137">
        <v>127</v>
      </c>
      <c r="C221" s="136">
        <v>92600</v>
      </c>
      <c r="D221" s="137">
        <v>16000</v>
      </c>
      <c r="E221" s="19" t="s">
        <v>786</v>
      </c>
      <c r="F221" s="94">
        <v>0</v>
      </c>
    </row>
    <row r="222" spans="2:7" x14ac:dyDescent="0.3">
      <c r="B222" s="137">
        <v>127</v>
      </c>
      <c r="C222" s="137">
        <v>92601</v>
      </c>
      <c r="D222" s="137">
        <v>13000</v>
      </c>
      <c r="E222" s="19" t="s">
        <v>328</v>
      </c>
      <c r="F222" s="94">
        <v>52722.2</v>
      </c>
    </row>
    <row r="223" spans="2:7" x14ac:dyDescent="0.3">
      <c r="B223" s="137">
        <v>127</v>
      </c>
      <c r="C223" s="137">
        <v>92601</v>
      </c>
      <c r="D223" s="137">
        <v>13002</v>
      </c>
      <c r="E223" s="19" t="s">
        <v>329</v>
      </c>
      <c r="F223" s="94">
        <v>3520.44</v>
      </c>
    </row>
    <row r="224" spans="2:7" x14ac:dyDescent="0.3">
      <c r="B224" s="136">
        <v>127</v>
      </c>
      <c r="C224" s="137">
        <v>92601</v>
      </c>
      <c r="D224" s="136">
        <v>14300</v>
      </c>
      <c r="E224" s="18" t="s">
        <v>917</v>
      </c>
      <c r="F224" s="94">
        <v>4513.41</v>
      </c>
      <c r="G224" s="148"/>
    </row>
    <row r="225" spans="2:6" x14ac:dyDescent="0.3">
      <c r="B225" s="137">
        <v>127</v>
      </c>
      <c r="C225" s="137">
        <v>92601</v>
      </c>
      <c r="D225" s="137">
        <v>16000</v>
      </c>
      <c r="E225" s="19" t="s">
        <v>330</v>
      </c>
      <c r="F225" s="94">
        <v>20184.88</v>
      </c>
    </row>
    <row r="226" spans="2:6" x14ac:dyDescent="0.3">
      <c r="B226" s="136">
        <v>127</v>
      </c>
      <c r="C226" s="136">
        <v>93100</v>
      </c>
      <c r="D226" s="136">
        <v>12000</v>
      </c>
      <c r="E226" s="18" t="s">
        <v>331</v>
      </c>
      <c r="F226" s="94">
        <v>39784.699999999997</v>
      </c>
    </row>
    <row r="227" spans="2:6" x14ac:dyDescent="0.3">
      <c r="B227" s="136">
        <v>127</v>
      </c>
      <c r="C227" s="136">
        <v>93100</v>
      </c>
      <c r="D227" s="136">
        <v>12003</v>
      </c>
      <c r="E227" s="18" t="s">
        <v>332</v>
      </c>
      <c r="F227" s="94">
        <f>3216.18*14-0.04+2011.67</f>
        <v>47038.149999999994</v>
      </c>
    </row>
    <row r="228" spans="2:6" x14ac:dyDescent="0.3">
      <c r="B228" s="137">
        <v>127</v>
      </c>
      <c r="C228" s="136">
        <v>93100</v>
      </c>
      <c r="D228" s="137">
        <v>12006</v>
      </c>
      <c r="E228" s="138" t="s">
        <v>333</v>
      </c>
      <c r="F228" s="94">
        <f>842.6*14</f>
        <v>11796.4</v>
      </c>
    </row>
    <row r="229" spans="2:6" x14ac:dyDescent="0.3">
      <c r="B229" s="137">
        <v>127</v>
      </c>
      <c r="C229" s="136">
        <v>93100</v>
      </c>
      <c r="D229" s="137">
        <v>12100</v>
      </c>
      <c r="E229" s="18" t="s">
        <v>334</v>
      </c>
      <c r="F229" s="94">
        <f>(((3848.28-650.94)*14))+(650.94*2.5)-1083.24</f>
        <v>45306.87</v>
      </c>
    </row>
    <row r="230" spans="2:6" x14ac:dyDescent="0.3">
      <c r="B230" s="137">
        <v>127</v>
      </c>
      <c r="C230" s="136">
        <v>93100</v>
      </c>
      <c r="D230" s="137">
        <v>12101</v>
      </c>
      <c r="E230" s="18" t="s">
        <v>335</v>
      </c>
      <c r="F230" s="94">
        <f>(((8015.5-2192.52)*14))+(2192.52*2.5)-1083.24-1624.87</f>
        <v>84294.91</v>
      </c>
    </row>
    <row r="231" spans="2:6" x14ac:dyDescent="0.3">
      <c r="B231" s="137">
        <v>127</v>
      </c>
      <c r="C231" s="136">
        <v>93100</v>
      </c>
      <c r="D231" s="137">
        <v>12103</v>
      </c>
      <c r="E231" s="18" t="s">
        <v>336</v>
      </c>
      <c r="F231" s="94">
        <f>(611.27*14)-30.25-1083.24</f>
        <v>7444.2899999999991</v>
      </c>
    </row>
    <row r="232" spans="2:6" x14ac:dyDescent="0.3">
      <c r="B232" s="136">
        <v>127</v>
      </c>
      <c r="C232" s="136">
        <v>93100</v>
      </c>
      <c r="D232" s="137">
        <v>13000</v>
      </c>
      <c r="E232" s="18" t="s">
        <v>337</v>
      </c>
      <c r="F232" s="94">
        <v>22617.040000000001</v>
      </c>
    </row>
    <row r="233" spans="2:6" x14ac:dyDescent="0.3">
      <c r="B233" s="137">
        <v>127</v>
      </c>
      <c r="C233" s="136">
        <v>93100</v>
      </c>
      <c r="D233" s="137">
        <v>13002</v>
      </c>
      <c r="E233" s="138" t="s">
        <v>338</v>
      </c>
      <c r="F233" s="94">
        <v>1597.41</v>
      </c>
    </row>
    <row r="234" spans="2:6" x14ac:dyDescent="0.3">
      <c r="B234" s="137">
        <v>127</v>
      </c>
      <c r="C234" s="136">
        <v>93100</v>
      </c>
      <c r="D234" s="137">
        <v>16000</v>
      </c>
      <c r="E234" s="19" t="s">
        <v>339</v>
      </c>
      <c r="F234" s="94">
        <v>76194.69</v>
      </c>
    </row>
    <row r="235" spans="2:6" x14ac:dyDescent="0.3">
      <c r="B235" s="137">
        <v>127</v>
      </c>
      <c r="C235" s="136">
        <v>93101</v>
      </c>
      <c r="D235" s="137">
        <v>16000</v>
      </c>
      <c r="E235" s="19" t="s">
        <v>340</v>
      </c>
      <c r="F235" s="94">
        <v>8167.78</v>
      </c>
    </row>
    <row r="236" spans="2:6" x14ac:dyDescent="0.3">
      <c r="B236" s="136">
        <v>127</v>
      </c>
      <c r="C236" s="136">
        <v>93200</v>
      </c>
      <c r="D236" s="137">
        <v>12003</v>
      </c>
      <c r="E236" s="18" t="s">
        <v>341</v>
      </c>
      <c r="F236" s="94">
        <f>804.05*14+0.01+2011.67</f>
        <v>13268.38</v>
      </c>
    </row>
    <row r="237" spans="2:6" x14ac:dyDescent="0.3">
      <c r="B237" s="137">
        <v>127</v>
      </c>
      <c r="C237" s="136">
        <v>93200</v>
      </c>
      <c r="D237" s="137">
        <v>12006</v>
      </c>
      <c r="E237" s="138" t="s">
        <v>342</v>
      </c>
      <c r="F237" s="94">
        <f>353.09*14</f>
        <v>4943.2599999999993</v>
      </c>
    </row>
    <row r="238" spans="2:6" x14ac:dyDescent="0.3">
      <c r="B238" s="137">
        <v>127</v>
      </c>
      <c r="C238" s="136">
        <v>93200</v>
      </c>
      <c r="D238" s="137">
        <v>12100</v>
      </c>
      <c r="E238" s="18" t="s">
        <v>343</v>
      </c>
      <c r="F238" s="94">
        <f>390.78*14-1083.24</f>
        <v>4387.68</v>
      </c>
    </row>
    <row r="239" spans="2:6" x14ac:dyDescent="0.3">
      <c r="B239" s="137">
        <v>127</v>
      </c>
      <c r="C239" s="136">
        <v>93200</v>
      </c>
      <c r="D239" s="137">
        <v>12101</v>
      </c>
      <c r="E239" s="18" t="s">
        <v>344</v>
      </c>
      <c r="F239" s="94">
        <f>457.66*14-1083.24</f>
        <v>5324.0000000000009</v>
      </c>
    </row>
    <row r="240" spans="2:6" x14ac:dyDescent="0.3">
      <c r="B240" s="137">
        <v>127</v>
      </c>
      <c r="C240" s="136">
        <v>93200</v>
      </c>
      <c r="D240" s="137">
        <v>12103</v>
      </c>
      <c r="E240" s="18" t="s">
        <v>345</v>
      </c>
      <c r="F240" s="94">
        <f>45.15*14-30.25</f>
        <v>601.85</v>
      </c>
    </row>
    <row r="241" spans="2:6" x14ac:dyDescent="0.3">
      <c r="B241" s="137">
        <v>127</v>
      </c>
      <c r="C241" s="136">
        <v>93200</v>
      </c>
      <c r="D241" s="137">
        <v>16000</v>
      </c>
      <c r="E241" s="19" t="s">
        <v>346</v>
      </c>
      <c r="F241" s="94">
        <v>9606.43</v>
      </c>
    </row>
    <row r="242" spans="2:6" x14ac:dyDescent="0.3">
      <c r="B242" s="136">
        <v>127</v>
      </c>
      <c r="C242" s="136">
        <v>24102</v>
      </c>
      <c r="D242" s="136">
        <v>22699</v>
      </c>
      <c r="E242" s="18" t="s">
        <v>353</v>
      </c>
      <c r="F242" s="104">
        <v>6000</v>
      </c>
    </row>
    <row r="243" spans="2:6" x14ac:dyDescent="0.3">
      <c r="B243" s="136">
        <v>127</v>
      </c>
      <c r="C243" s="136">
        <v>92000</v>
      </c>
      <c r="D243" s="136">
        <v>22000</v>
      </c>
      <c r="E243" s="18" t="s">
        <v>348</v>
      </c>
      <c r="F243" s="104">
        <v>4500</v>
      </c>
    </row>
    <row r="244" spans="2:6" x14ac:dyDescent="0.3">
      <c r="B244" s="137">
        <v>127</v>
      </c>
      <c r="C244" s="136">
        <v>92000</v>
      </c>
      <c r="D244" s="137">
        <v>22500</v>
      </c>
      <c r="E244" s="19" t="s">
        <v>866</v>
      </c>
      <c r="F244" s="104">
        <v>3000</v>
      </c>
    </row>
    <row r="245" spans="2:6" x14ac:dyDescent="0.3">
      <c r="B245" s="136">
        <v>127</v>
      </c>
      <c r="C245" s="136">
        <v>92000</v>
      </c>
      <c r="D245" s="136">
        <v>23300</v>
      </c>
      <c r="E245" s="18" t="s">
        <v>351</v>
      </c>
      <c r="F245" s="104">
        <v>1500</v>
      </c>
    </row>
    <row r="246" spans="2:6" x14ac:dyDescent="0.3">
      <c r="B246" s="136">
        <v>127</v>
      </c>
      <c r="C246" s="136">
        <v>92003</v>
      </c>
      <c r="D246" s="136">
        <v>22799</v>
      </c>
      <c r="E246" s="18" t="s">
        <v>867</v>
      </c>
      <c r="F246" s="104">
        <v>32000</v>
      </c>
    </row>
    <row r="247" spans="2:6" x14ac:dyDescent="0.3">
      <c r="B247" s="136">
        <v>127</v>
      </c>
      <c r="C247" s="136">
        <v>92003</v>
      </c>
      <c r="D247" s="136">
        <v>23020</v>
      </c>
      <c r="E247" s="18" t="s">
        <v>350</v>
      </c>
      <c r="F247" s="104">
        <v>3000</v>
      </c>
    </row>
    <row r="248" spans="2:6" x14ac:dyDescent="0.3">
      <c r="B248" s="136">
        <v>127</v>
      </c>
      <c r="C248" s="136">
        <v>92004</v>
      </c>
      <c r="D248" s="136">
        <v>22601</v>
      </c>
      <c r="E248" s="18" t="s">
        <v>349</v>
      </c>
      <c r="F248" s="104">
        <v>8000</v>
      </c>
    </row>
    <row r="249" spans="2:6" x14ac:dyDescent="0.3">
      <c r="B249" s="136">
        <v>127</v>
      </c>
      <c r="C249" s="136">
        <v>92099</v>
      </c>
      <c r="D249" s="136">
        <v>22000</v>
      </c>
      <c r="E249" s="18" t="s">
        <v>347</v>
      </c>
      <c r="F249" s="104">
        <v>10500</v>
      </c>
    </row>
    <row r="250" spans="2:6" x14ac:dyDescent="0.3">
      <c r="B250" s="136">
        <v>127</v>
      </c>
      <c r="C250" s="136">
        <v>92003</v>
      </c>
      <c r="D250" s="136">
        <v>83001</v>
      </c>
      <c r="E250" s="18" t="s">
        <v>352</v>
      </c>
      <c r="F250" s="104">
        <v>17500</v>
      </c>
    </row>
    <row r="251" spans="2:6" x14ac:dyDescent="0.3">
      <c r="B251" s="20">
        <v>127</v>
      </c>
      <c r="C251" s="21"/>
      <c r="D251" s="21"/>
      <c r="E251" s="22" t="s">
        <v>354</v>
      </c>
      <c r="F251" s="23">
        <v>6783407.71</v>
      </c>
    </row>
    <row r="252" spans="2:6" x14ac:dyDescent="0.3">
      <c r="B252" s="99">
        <v>128</v>
      </c>
      <c r="C252" s="99">
        <v>92002</v>
      </c>
      <c r="D252" s="99">
        <v>20900</v>
      </c>
      <c r="E252" s="17" t="s">
        <v>356</v>
      </c>
      <c r="F252" s="104">
        <v>11950</v>
      </c>
    </row>
    <row r="253" spans="2:6" x14ac:dyDescent="0.3">
      <c r="B253" s="99">
        <v>128</v>
      </c>
      <c r="C253" s="99">
        <v>92002</v>
      </c>
      <c r="D253" s="99">
        <v>21600</v>
      </c>
      <c r="E253" s="17" t="s">
        <v>357</v>
      </c>
      <c r="F253" s="104">
        <v>2500</v>
      </c>
    </row>
    <row r="254" spans="2:6" x14ac:dyDescent="0.3">
      <c r="B254" s="99">
        <v>128</v>
      </c>
      <c r="C254" s="99">
        <v>92002</v>
      </c>
      <c r="D254" s="99">
        <v>22799</v>
      </c>
      <c r="E254" s="17" t="s">
        <v>360</v>
      </c>
      <c r="F254" s="104">
        <v>90510</v>
      </c>
    </row>
    <row r="255" spans="2:6" x14ac:dyDescent="0.3">
      <c r="B255" s="99">
        <v>128</v>
      </c>
      <c r="C255" s="99">
        <v>92002</v>
      </c>
      <c r="D255" s="99">
        <v>62601</v>
      </c>
      <c r="E255" s="17" t="s">
        <v>361</v>
      </c>
      <c r="F255" s="104">
        <v>8000</v>
      </c>
    </row>
    <row r="256" spans="2:6" x14ac:dyDescent="0.3">
      <c r="B256" s="99">
        <v>128</v>
      </c>
      <c r="C256" s="99">
        <v>92099</v>
      </c>
      <c r="D256" s="99">
        <v>20600</v>
      </c>
      <c r="E256" s="17" t="s">
        <v>355</v>
      </c>
      <c r="F256" s="104">
        <v>19000</v>
      </c>
    </row>
    <row r="257" spans="2:6" x14ac:dyDescent="0.3">
      <c r="B257" s="99">
        <v>128</v>
      </c>
      <c r="C257" s="99">
        <v>92600</v>
      </c>
      <c r="D257" s="99">
        <v>22200</v>
      </c>
      <c r="E257" s="17" t="s">
        <v>358</v>
      </c>
      <c r="F257" s="104">
        <v>85860</v>
      </c>
    </row>
    <row r="258" spans="2:6" x14ac:dyDescent="0.3">
      <c r="B258" s="99">
        <v>128</v>
      </c>
      <c r="C258" s="99">
        <v>92600</v>
      </c>
      <c r="D258" s="99">
        <v>22799</v>
      </c>
      <c r="E258" s="17" t="s">
        <v>359</v>
      </c>
      <c r="F258" s="104">
        <v>1000</v>
      </c>
    </row>
    <row r="259" spans="2:6" x14ac:dyDescent="0.3">
      <c r="B259" s="20">
        <v>128</v>
      </c>
      <c r="C259" s="21"/>
      <c r="D259" s="21"/>
      <c r="E259" s="22" t="s">
        <v>362</v>
      </c>
      <c r="F259" s="37">
        <f>SUM(F252:F258)</f>
        <v>218820</v>
      </c>
    </row>
    <row r="260" spans="2:6" x14ac:dyDescent="0.3">
      <c r="B260" s="99">
        <v>129</v>
      </c>
      <c r="C260" s="99">
        <v>44110</v>
      </c>
      <c r="D260" s="99">
        <v>22799</v>
      </c>
      <c r="E260" s="17" t="s">
        <v>363</v>
      </c>
      <c r="F260" s="104">
        <v>345000</v>
      </c>
    </row>
    <row r="261" spans="2:6" x14ac:dyDescent="0.3">
      <c r="B261" s="99">
        <v>129</v>
      </c>
      <c r="C261" s="99">
        <v>44110</v>
      </c>
      <c r="D261" s="99">
        <v>46500</v>
      </c>
      <c r="E261" s="17" t="s">
        <v>819</v>
      </c>
      <c r="F261" s="104">
        <v>21800</v>
      </c>
    </row>
    <row r="262" spans="2:6" x14ac:dyDescent="0.3">
      <c r="B262" s="99">
        <v>129</v>
      </c>
      <c r="C262" s="99">
        <v>44110</v>
      </c>
      <c r="D262" s="99">
        <v>48000</v>
      </c>
      <c r="E262" s="17" t="s">
        <v>695</v>
      </c>
      <c r="F262" s="104">
        <v>15000</v>
      </c>
    </row>
    <row r="263" spans="2:6" x14ac:dyDescent="0.3">
      <c r="B263" s="99">
        <v>129</v>
      </c>
      <c r="C263" s="99">
        <v>44111</v>
      </c>
      <c r="D263" s="99">
        <v>22799</v>
      </c>
      <c r="E263" s="17" t="s">
        <v>364</v>
      </c>
      <c r="F263" s="104">
        <v>23000</v>
      </c>
    </row>
    <row r="264" spans="2:6" x14ac:dyDescent="0.3">
      <c r="B264" s="20">
        <v>129</v>
      </c>
      <c r="C264" s="21"/>
      <c r="D264" s="21"/>
      <c r="E264" s="22" t="s">
        <v>365</v>
      </c>
      <c r="F264" s="37">
        <f>SUM(F260:F263)</f>
        <v>404800</v>
      </c>
    </row>
    <row r="265" spans="2:6" x14ac:dyDescent="0.3">
      <c r="B265" s="99">
        <v>221</v>
      </c>
      <c r="C265" s="99">
        <v>13200</v>
      </c>
      <c r="D265" s="99">
        <v>20400</v>
      </c>
      <c r="E265" s="17" t="s">
        <v>366</v>
      </c>
      <c r="F265" s="104">
        <v>80000</v>
      </c>
    </row>
    <row r="266" spans="2:6" x14ac:dyDescent="0.3">
      <c r="B266" s="99">
        <v>221</v>
      </c>
      <c r="C266" s="99">
        <v>13200</v>
      </c>
      <c r="D266" s="99">
        <v>20701</v>
      </c>
      <c r="E266" s="17" t="s">
        <v>880</v>
      </c>
      <c r="F266" s="104">
        <v>15000</v>
      </c>
    </row>
    <row r="267" spans="2:6" x14ac:dyDescent="0.3">
      <c r="B267" s="99">
        <v>221</v>
      </c>
      <c r="C267" s="99">
        <v>13200</v>
      </c>
      <c r="D267" s="99">
        <v>21300</v>
      </c>
      <c r="E267" s="17" t="s">
        <v>369</v>
      </c>
      <c r="F267" s="104">
        <v>1650</v>
      </c>
    </row>
    <row r="268" spans="2:6" x14ac:dyDescent="0.3">
      <c r="B268" s="99">
        <v>221</v>
      </c>
      <c r="C268" s="99">
        <v>13200</v>
      </c>
      <c r="D268" s="99">
        <v>21400</v>
      </c>
      <c r="E268" s="17" t="s">
        <v>367</v>
      </c>
      <c r="F268" s="104">
        <v>2500</v>
      </c>
    </row>
    <row r="269" spans="2:6" x14ac:dyDescent="0.3">
      <c r="B269" s="99">
        <v>221</v>
      </c>
      <c r="C269" s="99">
        <v>13200</v>
      </c>
      <c r="D269" s="99">
        <v>22103</v>
      </c>
      <c r="E269" s="17" t="s">
        <v>370</v>
      </c>
      <c r="F269" s="104">
        <v>25000</v>
      </c>
    </row>
    <row r="270" spans="2:6" x14ac:dyDescent="0.3">
      <c r="B270" s="99">
        <v>221</v>
      </c>
      <c r="C270" s="99">
        <v>13200</v>
      </c>
      <c r="D270" s="99">
        <v>22104</v>
      </c>
      <c r="E270" s="17" t="s">
        <v>371</v>
      </c>
      <c r="F270" s="104">
        <v>15000</v>
      </c>
    </row>
    <row r="271" spans="2:6" x14ac:dyDescent="0.3">
      <c r="B271" s="99">
        <v>221</v>
      </c>
      <c r="C271" s="99">
        <v>13200</v>
      </c>
      <c r="D271" s="99">
        <v>22199</v>
      </c>
      <c r="E271" s="17" t="s">
        <v>372</v>
      </c>
      <c r="F271" s="104">
        <v>15000</v>
      </c>
    </row>
    <row r="272" spans="2:6" x14ac:dyDescent="0.3">
      <c r="B272" s="99">
        <v>221</v>
      </c>
      <c r="C272" s="99">
        <v>13200</v>
      </c>
      <c r="D272" s="99">
        <v>22699</v>
      </c>
      <c r="E272" s="17" t="s">
        <v>374</v>
      </c>
      <c r="F272" s="104">
        <v>1000</v>
      </c>
    </row>
    <row r="273" spans="2:6" x14ac:dyDescent="0.3">
      <c r="B273" s="99">
        <v>221</v>
      </c>
      <c r="C273" s="99">
        <v>13200</v>
      </c>
      <c r="D273" s="99">
        <v>22700</v>
      </c>
      <c r="E273" s="17" t="s">
        <v>375</v>
      </c>
      <c r="F273" s="104">
        <v>24210.83</v>
      </c>
    </row>
    <row r="274" spans="2:6" x14ac:dyDescent="0.3">
      <c r="B274" s="99">
        <v>221</v>
      </c>
      <c r="C274" s="99">
        <v>13200</v>
      </c>
      <c r="D274" s="99">
        <v>62600</v>
      </c>
      <c r="E274" s="17" t="s">
        <v>881</v>
      </c>
      <c r="F274" s="104">
        <v>25000</v>
      </c>
    </row>
    <row r="275" spans="2:6" x14ac:dyDescent="0.3">
      <c r="B275" s="99">
        <v>221</v>
      </c>
      <c r="C275" s="99">
        <v>13200</v>
      </c>
      <c r="D275" s="99">
        <v>62400</v>
      </c>
      <c r="E275" s="17" t="s">
        <v>882</v>
      </c>
      <c r="F275" s="104">
        <v>25000</v>
      </c>
    </row>
    <row r="276" spans="2:6" x14ac:dyDescent="0.3">
      <c r="B276" s="99">
        <v>221</v>
      </c>
      <c r="C276" s="99">
        <v>13500</v>
      </c>
      <c r="D276" s="99">
        <v>48000</v>
      </c>
      <c r="E276" s="17" t="s">
        <v>373</v>
      </c>
      <c r="F276" s="104">
        <v>4000</v>
      </c>
    </row>
    <row r="277" spans="2:6" x14ac:dyDescent="0.3">
      <c r="B277" s="20">
        <v>221</v>
      </c>
      <c r="C277" s="21"/>
      <c r="D277" s="21"/>
      <c r="E277" s="22" t="s">
        <v>376</v>
      </c>
      <c r="F277" s="37">
        <f>SUM(F265:F276)</f>
        <v>233360.83000000002</v>
      </c>
    </row>
    <row r="278" spans="2:6" x14ac:dyDescent="0.3">
      <c r="B278" s="99">
        <v>313</v>
      </c>
      <c r="C278" s="99">
        <v>23100</v>
      </c>
      <c r="D278" s="99">
        <v>21200</v>
      </c>
      <c r="E278" s="17" t="s">
        <v>377</v>
      </c>
      <c r="F278" s="104">
        <v>1000</v>
      </c>
    </row>
    <row r="279" spans="2:6" x14ac:dyDescent="0.3">
      <c r="B279" s="99">
        <v>313</v>
      </c>
      <c r="C279" s="99">
        <v>23100</v>
      </c>
      <c r="D279" s="99">
        <v>22699</v>
      </c>
      <c r="E279" s="17" t="s">
        <v>384</v>
      </c>
      <c r="F279" s="104">
        <v>8000</v>
      </c>
    </row>
    <row r="280" spans="2:6" x14ac:dyDescent="0.3">
      <c r="B280" s="99">
        <v>313</v>
      </c>
      <c r="C280" s="99">
        <v>23100</v>
      </c>
      <c r="D280" s="99">
        <v>48000</v>
      </c>
      <c r="E280" s="17" t="s">
        <v>383</v>
      </c>
      <c r="F280" s="104">
        <v>50000</v>
      </c>
    </row>
    <row r="281" spans="2:6" x14ac:dyDescent="0.3">
      <c r="B281" s="99">
        <v>313</v>
      </c>
      <c r="C281" s="99">
        <v>23100</v>
      </c>
      <c r="D281" s="99">
        <v>48102</v>
      </c>
      <c r="E281" s="17" t="s">
        <v>816</v>
      </c>
      <c r="F281" s="104">
        <v>20000</v>
      </c>
    </row>
    <row r="282" spans="2:6" x14ac:dyDescent="0.3">
      <c r="B282" s="99">
        <v>313</v>
      </c>
      <c r="C282" s="99">
        <v>23101</v>
      </c>
      <c r="D282" s="99">
        <v>22699</v>
      </c>
      <c r="E282" s="17" t="s">
        <v>378</v>
      </c>
      <c r="F282" s="104">
        <v>19800</v>
      </c>
    </row>
    <row r="283" spans="2:6" x14ac:dyDescent="0.3">
      <c r="B283" s="99">
        <v>313</v>
      </c>
      <c r="C283" s="99">
        <v>23101</v>
      </c>
      <c r="D283" s="99">
        <v>22799</v>
      </c>
      <c r="E283" s="17" t="s">
        <v>379</v>
      </c>
      <c r="F283" s="104">
        <v>50000</v>
      </c>
    </row>
    <row r="284" spans="2:6" x14ac:dyDescent="0.3">
      <c r="B284" s="99">
        <v>313</v>
      </c>
      <c r="C284" s="99">
        <v>23101</v>
      </c>
      <c r="D284" s="99">
        <v>48000</v>
      </c>
      <c r="E284" s="17" t="s">
        <v>721</v>
      </c>
      <c r="F284" s="104">
        <v>60000</v>
      </c>
    </row>
    <row r="285" spans="2:6" x14ac:dyDescent="0.3">
      <c r="B285" s="99">
        <v>313</v>
      </c>
      <c r="C285" s="99">
        <v>23101</v>
      </c>
      <c r="D285" s="99">
        <v>48191</v>
      </c>
      <c r="E285" s="17" t="s">
        <v>832</v>
      </c>
      <c r="F285" s="104">
        <v>10000</v>
      </c>
    </row>
    <row r="286" spans="2:6" x14ac:dyDescent="0.3">
      <c r="B286" s="99">
        <v>313</v>
      </c>
      <c r="C286" s="99">
        <v>23101</v>
      </c>
      <c r="D286" s="99">
        <v>48192</v>
      </c>
      <c r="E286" s="17" t="s">
        <v>648</v>
      </c>
      <c r="F286" s="104">
        <v>4000</v>
      </c>
    </row>
    <row r="287" spans="2:6" x14ac:dyDescent="0.3">
      <c r="B287" s="99">
        <v>313</v>
      </c>
      <c r="C287" s="99">
        <v>23101</v>
      </c>
      <c r="D287" s="99">
        <v>48193</v>
      </c>
      <c r="E287" s="17" t="s">
        <v>647</v>
      </c>
      <c r="F287" s="104">
        <v>2500</v>
      </c>
    </row>
    <row r="288" spans="2:6" x14ac:dyDescent="0.3">
      <c r="B288" s="99">
        <v>313</v>
      </c>
      <c r="C288" s="99">
        <v>23101</v>
      </c>
      <c r="D288" s="99">
        <v>48194</v>
      </c>
      <c r="E288" s="17" t="s">
        <v>646</v>
      </c>
      <c r="F288" s="104">
        <v>43000</v>
      </c>
    </row>
    <row r="289" spans="2:7" x14ac:dyDescent="0.3">
      <c r="B289" s="99">
        <v>313</v>
      </c>
      <c r="C289" s="99">
        <v>23101</v>
      </c>
      <c r="D289" s="99">
        <v>48196</v>
      </c>
      <c r="E289" s="17" t="s">
        <v>645</v>
      </c>
      <c r="F289" s="104">
        <v>0</v>
      </c>
    </row>
    <row r="290" spans="2:7" x14ac:dyDescent="0.3">
      <c r="B290" s="99">
        <v>313</v>
      </c>
      <c r="C290" s="99">
        <v>23101</v>
      </c>
      <c r="D290" s="99">
        <v>48197</v>
      </c>
      <c r="E290" s="17" t="s">
        <v>635</v>
      </c>
      <c r="F290" s="104">
        <v>10000</v>
      </c>
    </row>
    <row r="291" spans="2:7" x14ac:dyDescent="0.3">
      <c r="B291" s="99">
        <v>313</v>
      </c>
      <c r="C291" s="99">
        <v>23101</v>
      </c>
      <c r="D291" s="99">
        <v>48198</v>
      </c>
      <c r="E291" s="17" t="s">
        <v>634</v>
      </c>
      <c r="F291" s="104">
        <v>3500</v>
      </c>
    </row>
    <row r="292" spans="2:7" x14ac:dyDescent="0.3">
      <c r="B292" s="99">
        <v>313</v>
      </c>
      <c r="C292" s="99">
        <v>23101</v>
      </c>
      <c r="D292" s="99">
        <v>48199</v>
      </c>
      <c r="E292" s="17" t="s">
        <v>633</v>
      </c>
      <c r="F292" s="104">
        <v>15000</v>
      </c>
    </row>
    <row r="293" spans="2:7" x14ac:dyDescent="0.3">
      <c r="B293" s="99">
        <v>313</v>
      </c>
      <c r="C293" s="99">
        <v>23102</v>
      </c>
      <c r="D293" s="99">
        <v>22699</v>
      </c>
      <c r="E293" s="17" t="s">
        <v>817</v>
      </c>
      <c r="F293" s="104">
        <v>5000</v>
      </c>
    </row>
    <row r="294" spans="2:7" x14ac:dyDescent="0.3">
      <c r="B294" s="99">
        <v>313</v>
      </c>
      <c r="C294" s="99">
        <v>23102</v>
      </c>
      <c r="D294" s="99">
        <v>48000</v>
      </c>
      <c r="E294" s="17" t="s">
        <v>387</v>
      </c>
      <c r="F294" s="104">
        <v>70000</v>
      </c>
    </row>
    <row r="295" spans="2:7" x14ac:dyDescent="0.3">
      <c r="B295" s="99">
        <v>313</v>
      </c>
      <c r="C295" s="99">
        <v>23103</v>
      </c>
      <c r="D295" s="99">
        <v>48000</v>
      </c>
      <c r="E295" s="17" t="s">
        <v>386</v>
      </c>
      <c r="F295" s="104">
        <v>40000</v>
      </c>
    </row>
    <row r="296" spans="2:7" x14ac:dyDescent="0.3">
      <c r="B296" s="99">
        <v>313</v>
      </c>
      <c r="C296" s="99">
        <v>23104</v>
      </c>
      <c r="D296" s="99">
        <v>22700</v>
      </c>
      <c r="E296" s="17" t="s">
        <v>381</v>
      </c>
      <c r="F296" s="104">
        <v>8729.2099999999991</v>
      </c>
    </row>
    <row r="297" spans="2:7" x14ac:dyDescent="0.3">
      <c r="B297" s="99">
        <v>313</v>
      </c>
      <c r="C297" s="99">
        <v>23105</v>
      </c>
      <c r="D297" s="99">
        <v>22699</v>
      </c>
      <c r="E297" s="17" t="s">
        <v>385</v>
      </c>
      <c r="F297" s="104">
        <v>1500</v>
      </c>
    </row>
    <row r="298" spans="2:7" x14ac:dyDescent="0.3">
      <c r="B298" s="99">
        <v>313</v>
      </c>
      <c r="C298" s="99">
        <v>23106</v>
      </c>
      <c r="D298" s="99">
        <v>22799</v>
      </c>
      <c r="E298" s="17" t="s">
        <v>382</v>
      </c>
      <c r="F298" s="104">
        <v>176000</v>
      </c>
    </row>
    <row r="299" spans="2:7" x14ac:dyDescent="0.3">
      <c r="B299" s="99">
        <v>313</v>
      </c>
      <c r="C299" s="99">
        <v>23109</v>
      </c>
      <c r="D299" s="99">
        <v>22699</v>
      </c>
      <c r="E299" s="17" t="s">
        <v>815</v>
      </c>
      <c r="F299" s="104">
        <v>2000</v>
      </c>
    </row>
    <row r="300" spans="2:7" x14ac:dyDescent="0.3">
      <c r="B300" s="99">
        <v>313</v>
      </c>
      <c r="C300" s="99">
        <v>23110</v>
      </c>
      <c r="D300" s="99">
        <v>22699</v>
      </c>
      <c r="E300" s="17" t="s">
        <v>918</v>
      </c>
      <c r="F300" s="104">
        <v>15000</v>
      </c>
      <c r="G300" s="148"/>
    </row>
    <row r="301" spans="2:7" x14ac:dyDescent="0.3">
      <c r="B301" s="99">
        <v>313</v>
      </c>
      <c r="C301" s="99">
        <v>23199</v>
      </c>
      <c r="D301" s="99">
        <v>22699</v>
      </c>
      <c r="E301" s="17" t="s">
        <v>380</v>
      </c>
      <c r="F301" s="104">
        <v>8000</v>
      </c>
    </row>
    <row r="302" spans="2:7" x14ac:dyDescent="0.3">
      <c r="B302" s="20">
        <v>313</v>
      </c>
      <c r="C302" s="21"/>
      <c r="D302" s="21"/>
      <c r="E302" s="22" t="s">
        <v>388</v>
      </c>
      <c r="F302" s="37">
        <f>SUM(F278:F301)</f>
        <v>623029.21</v>
      </c>
    </row>
    <row r="303" spans="2:7" s="42" customFormat="1" x14ac:dyDescent="0.3">
      <c r="B303" s="99">
        <v>413</v>
      </c>
      <c r="C303" s="99">
        <v>16000</v>
      </c>
      <c r="D303" s="99">
        <v>21040</v>
      </c>
      <c r="E303" s="17" t="s">
        <v>494</v>
      </c>
      <c r="F303" s="104">
        <v>25000</v>
      </c>
    </row>
    <row r="304" spans="2:7" x14ac:dyDescent="0.3">
      <c r="B304" s="99">
        <v>413</v>
      </c>
      <c r="C304" s="99">
        <v>16100</v>
      </c>
      <c r="D304" s="99">
        <v>22699</v>
      </c>
      <c r="E304" s="17" t="s">
        <v>671</v>
      </c>
      <c r="F304" s="104">
        <v>160000</v>
      </c>
    </row>
    <row r="305" spans="2:6" x14ac:dyDescent="0.3">
      <c r="B305" s="99">
        <v>413</v>
      </c>
      <c r="C305" s="99">
        <v>16100</v>
      </c>
      <c r="D305" s="99">
        <v>63903</v>
      </c>
      <c r="E305" s="17" t="s">
        <v>670</v>
      </c>
      <c r="F305" s="104">
        <v>90000</v>
      </c>
    </row>
    <row r="306" spans="2:6" x14ac:dyDescent="0.3">
      <c r="B306" s="99">
        <v>413</v>
      </c>
      <c r="C306" s="99">
        <v>16100</v>
      </c>
      <c r="D306" s="99">
        <v>63904</v>
      </c>
      <c r="E306" s="17" t="s">
        <v>895</v>
      </c>
      <c r="F306" s="104">
        <v>200000</v>
      </c>
    </row>
    <row r="307" spans="2:6" x14ac:dyDescent="0.3">
      <c r="B307" s="99">
        <v>413</v>
      </c>
      <c r="C307" s="99">
        <v>16200</v>
      </c>
      <c r="D307" s="99">
        <v>22700</v>
      </c>
      <c r="E307" s="17" t="s">
        <v>390</v>
      </c>
      <c r="F307" s="104">
        <v>2690762.57</v>
      </c>
    </row>
    <row r="308" spans="2:6" x14ac:dyDescent="0.3">
      <c r="B308" s="99">
        <v>413</v>
      </c>
      <c r="C308" s="99">
        <v>16300</v>
      </c>
      <c r="D308" s="99">
        <v>22700</v>
      </c>
      <c r="E308" s="17" t="s">
        <v>389</v>
      </c>
      <c r="F308" s="104">
        <v>650710.28</v>
      </c>
    </row>
    <row r="309" spans="2:6" x14ac:dyDescent="0.3">
      <c r="B309" s="99">
        <v>413</v>
      </c>
      <c r="C309" s="99">
        <v>31101</v>
      </c>
      <c r="D309" s="99">
        <v>22799</v>
      </c>
      <c r="E309" s="17" t="s">
        <v>824</v>
      </c>
      <c r="F309" s="104">
        <v>35966</v>
      </c>
    </row>
    <row r="310" spans="2:6" x14ac:dyDescent="0.3">
      <c r="B310" s="99">
        <v>413</v>
      </c>
      <c r="C310" s="99">
        <v>31101</v>
      </c>
      <c r="D310" s="99">
        <v>22799</v>
      </c>
      <c r="E310" s="17" t="s">
        <v>393</v>
      </c>
      <c r="F310" s="104">
        <v>70031.98</v>
      </c>
    </row>
    <row r="311" spans="2:6" x14ac:dyDescent="0.3">
      <c r="B311" s="99">
        <v>413</v>
      </c>
      <c r="C311" s="99">
        <v>31101</v>
      </c>
      <c r="D311" s="99">
        <v>46500</v>
      </c>
      <c r="E311" s="17" t="s">
        <v>391</v>
      </c>
      <c r="F311" s="104">
        <v>6500</v>
      </c>
    </row>
    <row r="312" spans="2:6" x14ac:dyDescent="0.3">
      <c r="B312" s="20">
        <v>413</v>
      </c>
      <c r="C312" s="21"/>
      <c r="D312" s="21"/>
      <c r="E312" s="22" t="s">
        <v>394</v>
      </c>
      <c r="F312" s="38">
        <f>SUM(F303:F311)</f>
        <v>3928970.8299999996</v>
      </c>
    </row>
    <row r="313" spans="2:6" x14ac:dyDescent="0.3">
      <c r="B313" s="99">
        <v>421</v>
      </c>
      <c r="C313" s="99">
        <v>32300</v>
      </c>
      <c r="D313" s="99">
        <v>22104</v>
      </c>
      <c r="E313" s="17" t="s">
        <v>401</v>
      </c>
      <c r="F313" s="104">
        <v>2000</v>
      </c>
    </row>
    <row r="314" spans="2:6" x14ac:dyDescent="0.3">
      <c r="B314" s="99">
        <v>421</v>
      </c>
      <c r="C314" s="99">
        <v>32301</v>
      </c>
      <c r="D314" s="99">
        <v>22606</v>
      </c>
      <c r="E314" s="17" t="s">
        <v>414</v>
      </c>
      <c r="F314" s="104">
        <v>750</v>
      </c>
    </row>
    <row r="315" spans="2:6" x14ac:dyDescent="0.3">
      <c r="B315" s="99">
        <v>421</v>
      </c>
      <c r="C315" s="99">
        <v>32316</v>
      </c>
      <c r="D315" s="99">
        <v>21200</v>
      </c>
      <c r="E315" s="17" t="s">
        <v>396</v>
      </c>
      <c r="F315" s="104">
        <v>3000</v>
      </c>
    </row>
    <row r="316" spans="2:6" x14ac:dyDescent="0.3">
      <c r="B316" s="99">
        <v>421</v>
      </c>
      <c r="C316" s="99">
        <v>32316</v>
      </c>
      <c r="D316" s="99">
        <v>22000</v>
      </c>
      <c r="E316" s="17" t="s">
        <v>397</v>
      </c>
      <c r="F316" s="104">
        <v>1500</v>
      </c>
    </row>
    <row r="317" spans="2:6" x14ac:dyDescent="0.3">
      <c r="B317" s="99">
        <v>421</v>
      </c>
      <c r="C317" s="99">
        <v>32316</v>
      </c>
      <c r="D317" s="99">
        <v>22100</v>
      </c>
      <c r="E317" s="17" t="s">
        <v>398</v>
      </c>
      <c r="F317" s="104">
        <v>6000</v>
      </c>
    </row>
    <row r="318" spans="2:6" x14ac:dyDescent="0.3">
      <c r="B318" s="99">
        <v>421</v>
      </c>
      <c r="C318" s="99">
        <v>32316</v>
      </c>
      <c r="D318" s="99">
        <v>22101</v>
      </c>
      <c r="E318" s="17" t="s">
        <v>399</v>
      </c>
      <c r="F318" s="104">
        <v>1500</v>
      </c>
    </row>
    <row r="319" spans="2:6" x14ac:dyDescent="0.3">
      <c r="B319" s="99">
        <v>421</v>
      </c>
      <c r="C319" s="99">
        <v>32316</v>
      </c>
      <c r="D319" s="99">
        <v>22102</v>
      </c>
      <c r="E319" s="17" t="s">
        <v>400</v>
      </c>
      <c r="F319" s="104">
        <v>6500</v>
      </c>
    </row>
    <row r="320" spans="2:6" x14ac:dyDescent="0.3">
      <c r="B320" s="99">
        <v>421</v>
      </c>
      <c r="C320" s="99">
        <v>32316</v>
      </c>
      <c r="D320" s="99">
        <v>22199</v>
      </c>
      <c r="E320" s="17" t="s">
        <v>402</v>
      </c>
      <c r="F320" s="104">
        <v>4500</v>
      </c>
    </row>
    <row r="321" spans="2:7" x14ac:dyDescent="0.3">
      <c r="B321" s="99">
        <v>421</v>
      </c>
      <c r="C321" s="99">
        <v>32316</v>
      </c>
      <c r="D321" s="99">
        <v>22700</v>
      </c>
      <c r="E321" s="17" t="s">
        <v>395</v>
      </c>
      <c r="F321" s="104">
        <v>42974.54</v>
      </c>
    </row>
    <row r="322" spans="2:7" x14ac:dyDescent="0.3">
      <c r="B322" s="99">
        <v>421</v>
      </c>
      <c r="C322" s="99">
        <v>32316</v>
      </c>
      <c r="D322" s="99">
        <v>22799</v>
      </c>
      <c r="E322" s="17" t="s">
        <v>412</v>
      </c>
      <c r="F322" s="104">
        <v>28125</v>
      </c>
    </row>
    <row r="323" spans="2:7" x14ac:dyDescent="0.3">
      <c r="B323" s="99">
        <v>421</v>
      </c>
      <c r="C323" s="99">
        <v>32316</v>
      </c>
      <c r="D323" s="99">
        <v>48100</v>
      </c>
      <c r="E323" s="17" t="s">
        <v>404</v>
      </c>
      <c r="F323" s="104">
        <v>500</v>
      </c>
      <c r="G323" s="148"/>
    </row>
    <row r="324" spans="2:7" x14ac:dyDescent="0.3">
      <c r="B324" s="99">
        <v>421</v>
      </c>
      <c r="C324" s="99">
        <v>32316</v>
      </c>
      <c r="D324" s="99">
        <v>62501</v>
      </c>
      <c r="E324" s="17" t="s">
        <v>641</v>
      </c>
      <c r="F324" s="104">
        <v>2000</v>
      </c>
    </row>
    <row r="325" spans="2:7" x14ac:dyDescent="0.3">
      <c r="B325" s="99">
        <v>421</v>
      </c>
      <c r="C325" s="99">
        <v>32316</v>
      </c>
      <c r="D325" s="99">
        <v>63301</v>
      </c>
      <c r="E325" s="17" t="s">
        <v>643</v>
      </c>
      <c r="F325" s="104">
        <v>1000</v>
      </c>
    </row>
    <row r="326" spans="2:7" x14ac:dyDescent="0.3">
      <c r="B326" s="99">
        <v>421</v>
      </c>
      <c r="C326" s="99">
        <v>32317</v>
      </c>
      <c r="D326" s="99">
        <v>21200</v>
      </c>
      <c r="E326" s="17" t="s">
        <v>405</v>
      </c>
      <c r="F326" s="104">
        <v>4000</v>
      </c>
    </row>
    <row r="327" spans="2:7" x14ac:dyDescent="0.3">
      <c r="B327" s="99">
        <v>421</v>
      </c>
      <c r="C327" s="99">
        <v>32317</v>
      </c>
      <c r="D327" s="99">
        <v>22000</v>
      </c>
      <c r="E327" s="17" t="s">
        <v>406</v>
      </c>
      <c r="F327" s="104">
        <v>1500</v>
      </c>
    </row>
    <row r="328" spans="2:7" x14ac:dyDescent="0.3">
      <c r="B328" s="99">
        <v>421</v>
      </c>
      <c r="C328" s="99">
        <v>32317</v>
      </c>
      <c r="D328" s="99">
        <v>22100</v>
      </c>
      <c r="E328" s="17" t="s">
        <v>407</v>
      </c>
      <c r="F328" s="104">
        <v>4000</v>
      </c>
    </row>
    <row r="329" spans="2:7" x14ac:dyDescent="0.3">
      <c r="B329" s="99">
        <v>421</v>
      </c>
      <c r="C329" s="99">
        <v>32317</v>
      </c>
      <c r="D329" s="99">
        <v>22101</v>
      </c>
      <c r="E329" s="17" t="s">
        <v>408</v>
      </c>
      <c r="F329" s="104">
        <v>850</v>
      </c>
    </row>
    <row r="330" spans="2:7" x14ac:dyDescent="0.3">
      <c r="B330" s="99">
        <v>421</v>
      </c>
      <c r="C330" s="99">
        <v>32317</v>
      </c>
      <c r="D330" s="99">
        <v>22102</v>
      </c>
      <c r="E330" s="17" t="s">
        <v>409</v>
      </c>
      <c r="F330" s="104">
        <v>8000</v>
      </c>
    </row>
    <row r="331" spans="2:7" x14ac:dyDescent="0.3">
      <c r="B331" s="99">
        <v>421</v>
      </c>
      <c r="C331" s="99">
        <v>32317</v>
      </c>
      <c r="D331" s="99">
        <v>22199</v>
      </c>
      <c r="E331" s="17" t="s">
        <v>410</v>
      </c>
      <c r="F331" s="104">
        <v>4500</v>
      </c>
    </row>
    <row r="332" spans="2:7" x14ac:dyDescent="0.3">
      <c r="B332" s="99">
        <v>421</v>
      </c>
      <c r="C332" s="99">
        <v>32317</v>
      </c>
      <c r="D332" s="99">
        <v>22700</v>
      </c>
      <c r="E332" s="17" t="s">
        <v>411</v>
      </c>
      <c r="F332" s="104">
        <v>59090</v>
      </c>
    </row>
    <row r="333" spans="2:7" x14ac:dyDescent="0.3">
      <c r="B333" s="99">
        <v>421</v>
      </c>
      <c r="C333" s="99">
        <v>32317</v>
      </c>
      <c r="D333" s="99">
        <v>22799</v>
      </c>
      <c r="E333" s="17" t="s">
        <v>403</v>
      </c>
      <c r="F333" s="104">
        <v>28125</v>
      </c>
    </row>
    <row r="334" spans="2:7" x14ac:dyDescent="0.3">
      <c r="B334" s="99">
        <v>421</v>
      </c>
      <c r="C334" s="99">
        <v>32317</v>
      </c>
      <c r="D334" s="99">
        <v>48000</v>
      </c>
      <c r="E334" s="17" t="s">
        <v>416</v>
      </c>
      <c r="F334" s="104">
        <v>500</v>
      </c>
    </row>
    <row r="335" spans="2:7" x14ac:dyDescent="0.3">
      <c r="B335" s="99">
        <v>421</v>
      </c>
      <c r="C335" s="99">
        <v>32317</v>
      </c>
      <c r="D335" s="99">
        <v>62501</v>
      </c>
      <c r="E335" s="17" t="s">
        <v>413</v>
      </c>
      <c r="F335" s="104">
        <v>2000</v>
      </c>
    </row>
    <row r="336" spans="2:7" x14ac:dyDescent="0.3">
      <c r="B336" s="99">
        <v>421</v>
      </c>
      <c r="C336" s="99">
        <v>32317</v>
      </c>
      <c r="D336" s="99">
        <v>63301</v>
      </c>
      <c r="E336" s="17" t="s">
        <v>642</v>
      </c>
      <c r="F336" s="104">
        <v>1000</v>
      </c>
    </row>
    <row r="337" spans="2:6" x14ac:dyDescent="0.3">
      <c r="B337" s="99">
        <v>421</v>
      </c>
      <c r="C337" s="99">
        <v>32317</v>
      </c>
      <c r="D337" s="99">
        <v>64000</v>
      </c>
      <c r="E337" s="17" t="s">
        <v>415</v>
      </c>
      <c r="F337" s="104">
        <v>0</v>
      </c>
    </row>
    <row r="338" spans="2:6" x14ac:dyDescent="0.3">
      <c r="B338" s="20">
        <v>421</v>
      </c>
      <c r="C338" s="21"/>
      <c r="D338" s="21"/>
      <c r="E338" s="22" t="s">
        <v>417</v>
      </c>
      <c r="F338" s="37">
        <f>SUM(F313:F336)</f>
        <v>213914.54</v>
      </c>
    </row>
    <row r="339" spans="2:6" x14ac:dyDescent="0.3">
      <c r="B339" s="99">
        <v>422</v>
      </c>
      <c r="C339" s="99">
        <v>32311</v>
      </c>
      <c r="D339" s="99">
        <v>21200</v>
      </c>
      <c r="E339" s="17" t="s">
        <v>428</v>
      </c>
      <c r="F339" s="104">
        <v>8000</v>
      </c>
    </row>
    <row r="340" spans="2:6" x14ac:dyDescent="0.3">
      <c r="B340" s="99">
        <v>422</v>
      </c>
      <c r="C340" s="99">
        <v>32314</v>
      </c>
      <c r="D340" s="99">
        <v>21200</v>
      </c>
      <c r="E340" s="17" t="s">
        <v>429</v>
      </c>
      <c r="F340" s="104">
        <v>2000</v>
      </c>
    </row>
    <row r="341" spans="2:6" x14ac:dyDescent="0.3">
      <c r="B341" s="99">
        <v>422</v>
      </c>
      <c r="C341" s="99">
        <v>32313</v>
      </c>
      <c r="D341" s="99">
        <v>21200</v>
      </c>
      <c r="E341" s="17" t="s">
        <v>438</v>
      </c>
      <c r="F341" s="104">
        <v>2000</v>
      </c>
    </row>
    <row r="342" spans="2:6" x14ac:dyDescent="0.3">
      <c r="B342" s="99">
        <v>422</v>
      </c>
      <c r="C342" s="99">
        <v>32312</v>
      </c>
      <c r="D342" s="99">
        <v>21200</v>
      </c>
      <c r="E342" s="17" t="s">
        <v>447</v>
      </c>
      <c r="F342" s="104">
        <v>4000</v>
      </c>
    </row>
    <row r="343" spans="2:6" x14ac:dyDescent="0.3">
      <c r="B343" s="99">
        <v>422</v>
      </c>
      <c r="C343" s="99">
        <v>32311</v>
      </c>
      <c r="D343" s="99">
        <v>21300</v>
      </c>
      <c r="E343" s="17" t="s">
        <v>420</v>
      </c>
      <c r="F343" s="104">
        <v>1000</v>
      </c>
    </row>
    <row r="344" spans="2:6" x14ac:dyDescent="0.3">
      <c r="B344" s="99">
        <v>422</v>
      </c>
      <c r="C344" s="99">
        <v>32312</v>
      </c>
      <c r="D344" s="99">
        <v>21300</v>
      </c>
      <c r="E344" s="17" t="s">
        <v>430</v>
      </c>
      <c r="F344" s="104">
        <v>1000</v>
      </c>
    </row>
    <row r="345" spans="2:6" x14ac:dyDescent="0.3">
      <c r="B345" s="99">
        <v>422</v>
      </c>
      <c r="C345" s="99">
        <v>32311</v>
      </c>
      <c r="D345" s="99">
        <v>22100</v>
      </c>
      <c r="E345" s="17" t="s">
        <v>421</v>
      </c>
      <c r="F345" s="104">
        <v>11200</v>
      </c>
    </row>
    <row r="346" spans="2:6" x14ac:dyDescent="0.3">
      <c r="B346" s="99">
        <v>422</v>
      </c>
      <c r="C346" s="99">
        <v>32312</v>
      </c>
      <c r="D346" s="99">
        <v>22100</v>
      </c>
      <c r="E346" s="17" t="s">
        <v>431</v>
      </c>
      <c r="F346" s="104">
        <v>10000</v>
      </c>
    </row>
    <row r="347" spans="2:6" x14ac:dyDescent="0.3">
      <c r="B347" s="99">
        <v>422</v>
      </c>
      <c r="C347" s="99">
        <v>32313</v>
      </c>
      <c r="D347" s="99">
        <v>22100</v>
      </c>
      <c r="E347" s="17" t="s">
        <v>439</v>
      </c>
      <c r="F347" s="104">
        <v>18000</v>
      </c>
    </row>
    <row r="348" spans="2:6" x14ac:dyDescent="0.3">
      <c r="B348" s="99">
        <v>422</v>
      </c>
      <c r="C348" s="99">
        <v>32314</v>
      </c>
      <c r="D348" s="99">
        <v>22100</v>
      </c>
      <c r="E348" s="17" t="s">
        <v>448</v>
      </c>
      <c r="F348" s="104">
        <v>11500</v>
      </c>
    </row>
    <row r="349" spans="2:6" x14ac:dyDescent="0.3">
      <c r="B349" s="99">
        <v>422</v>
      </c>
      <c r="C349" s="99">
        <v>32311</v>
      </c>
      <c r="D349" s="99">
        <v>22101</v>
      </c>
      <c r="E349" s="17" t="s">
        <v>422</v>
      </c>
      <c r="F349" s="104">
        <v>6000</v>
      </c>
    </row>
    <row r="350" spans="2:6" x14ac:dyDescent="0.3">
      <c r="B350" s="99">
        <v>422</v>
      </c>
      <c r="C350" s="99">
        <v>32312</v>
      </c>
      <c r="D350" s="99">
        <v>22101</v>
      </c>
      <c r="E350" s="17" t="s">
        <v>432</v>
      </c>
      <c r="F350" s="104">
        <v>7500</v>
      </c>
    </row>
    <row r="351" spans="2:6" x14ac:dyDescent="0.3">
      <c r="B351" s="99">
        <v>422</v>
      </c>
      <c r="C351" s="99">
        <v>32313</v>
      </c>
      <c r="D351" s="99">
        <v>22101</v>
      </c>
      <c r="E351" s="17" t="s">
        <v>440</v>
      </c>
      <c r="F351" s="104">
        <v>4000</v>
      </c>
    </row>
    <row r="352" spans="2:6" x14ac:dyDescent="0.3">
      <c r="B352" s="99">
        <v>422</v>
      </c>
      <c r="C352" s="99">
        <v>32314</v>
      </c>
      <c r="D352" s="99">
        <v>22101</v>
      </c>
      <c r="E352" s="17" t="s">
        <v>449</v>
      </c>
      <c r="F352" s="104">
        <v>3500</v>
      </c>
    </row>
    <row r="353" spans="2:7" x14ac:dyDescent="0.3">
      <c r="B353" s="99">
        <v>422</v>
      </c>
      <c r="C353" s="99">
        <v>32311</v>
      </c>
      <c r="D353" s="99">
        <v>22102</v>
      </c>
      <c r="E353" s="17" t="s">
        <v>423</v>
      </c>
      <c r="F353" s="104">
        <v>14200</v>
      </c>
    </row>
    <row r="354" spans="2:7" x14ac:dyDescent="0.3">
      <c r="B354" s="99">
        <v>422</v>
      </c>
      <c r="C354" s="99">
        <v>32312</v>
      </c>
      <c r="D354" s="99">
        <v>22102</v>
      </c>
      <c r="E354" s="17" t="s">
        <v>433</v>
      </c>
      <c r="F354" s="104">
        <v>5250</v>
      </c>
    </row>
    <row r="355" spans="2:7" x14ac:dyDescent="0.3">
      <c r="B355" s="99">
        <v>422</v>
      </c>
      <c r="C355" s="99">
        <v>32313</v>
      </c>
      <c r="D355" s="99">
        <v>22102</v>
      </c>
      <c r="E355" s="17" t="s">
        <v>441</v>
      </c>
      <c r="F355" s="104">
        <v>15750</v>
      </c>
    </row>
    <row r="356" spans="2:7" x14ac:dyDescent="0.3">
      <c r="B356" s="99">
        <v>422</v>
      </c>
      <c r="C356" s="99">
        <v>32314</v>
      </c>
      <c r="D356" s="99">
        <v>22102</v>
      </c>
      <c r="E356" s="17" t="s">
        <v>450</v>
      </c>
      <c r="F356" s="104">
        <v>11200</v>
      </c>
    </row>
    <row r="357" spans="2:7" x14ac:dyDescent="0.3">
      <c r="B357" s="99">
        <v>422</v>
      </c>
      <c r="C357" s="99">
        <v>32310</v>
      </c>
      <c r="D357" s="99">
        <v>22104</v>
      </c>
      <c r="E357" s="17" t="s">
        <v>418</v>
      </c>
      <c r="F357" s="104">
        <v>850</v>
      </c>
    </row>
    <row r="358" spans="2:7" x14ac:dyDescent="0.3">
      <c r="B358" s="99">
        <v>422</v>
      </c>
      <c r="C358" s="99">
        <v>32000</v>
      </c>
      <c r="D358" s="99">
        <v>22606</v>
      </c>
      <c r="E358" s="17" t="s">
        <v>446</v>
      </c>
      <c r="F358" s="104">
        <v>8000</v>
      </c>
    </row>
    <row r="359" spans="2:7" x14ac:dyDescent="0.3">
      <c r="B359" s="99">
        <v>422</v>
      </c>
      <c r="C359" s="99">
        <v>32311</v>
      </c>
      <c r="D359" s="99">
        <v>22699</v>
      </c>
      <c r="E359" s="17" t="s">
        <v>425</v>
      </c>
      <c r="F359" s="104">
        <v>500</v>
      </c>
    </row>
    <row r="360" spans="2:7" x14ac:dyDescent="0.3">
      <c r="B360" s="99">
        <v>422</v>
      </c>
      <c r="C360" s="99">
        <v>32312</v>
      </c>
      <c r="D360" s="99">
        <v>22699</v>
      </c>
      <c r="E360" s="17" t="s">
        <v>435</v>
      </c>
      <c r="F360" s="104">
        <v>500</v>
      </c>
    </row>
    <row r="361" spans="2:7" x14ac:dyDescent="0.3">
      <c r="B361" s="99">
        <v>422</v>
      </c>
      <c r="C361" s="99">
        <v>32313</v>
      </c>
      <c r="D361" s="99">
        <v>22699</v>
      </c>
      <c r="E361" s="17" t="s">
        <v>443</v>
      </c>
      <c r="F361" s="104">
        <v>500</v>
      </c>
    </row>
    <row r="362" spans="2:7" x14ac:dyDescent="0.3">
      <c r="B362" s="99">
        <v>422</v>
      </c>
      <c r="C362" s="99">
        <v>32314</v>
      </c>
      <c r="D362" s="99">
        <v>22699</v>
      </c>
      <c r="E362" s="17" t="s">
        <v>452</v>
      </c>
      <c r="F362" s="104">
        <v>500</v>
      </c>
    </row>
    <row r="363" spans="2:7" x14ac:dyDescent="0.3">
      <c r="B363" s="99">
        <v>422</v>
      </c>
      <c r="C363" s="99">
        <v>32000</v>
      </c>
      <c r="D363" s="99">
        <v>22699</v>
      </c>
      <c r="E363" s="17" t="s">
        <v>704</v>
      </c>
      <c r="F363" s="104">
        <v>12445.788399999998</v>
      </c>
    </row>
    <row r="364" spans="2:7" x14ac:dyDescent="0.3">
      <c r="B364" s="99">
        <v>422</v>
      </c>
      <c r="C364" s="99">
        <v>32311</v>
      </c>
      <c r="D364" s="99">
        <v>22700</v>
      </c>
      <c r="E364" s="17" t="s">
        <v>426</v>
      </c>
      <c r="F364" s="104">
        <v>96692.72</v>
      </c>
    </row>
    <row r="365" spans="2:7" x14ac:dyDescent="0.3">
      <c r="B365" s="99">
        <v>422</v>
      </c>
      <c r="C365" s="99">
        <v>32312</v>
      </c>
      <c r="D365" s="99">
        <v>22700</v>
      </c>
      <c r="E365" s="17" t="s">
        <v>436</v>
      </c>
      <c r="F365" s="104">
        <v>64461.82</v>
      </c>
    </row>
    <row r="366" spans="2:7" x14ac:dyDescent="0.3">
      <c r="B366" s="99">
        <v>422</v>
      </c>
      <c r="C366" s="99">
        <v>32313</v>
      </c>
      <c r="D366" s="99">
        <v>22700</v>
      </c>
      <c r="E366" s="17" t="s">
        <v>444</v>
      </c>
      <c r="F366" s="104">
        <v>112808.18</v>
      </c>
    </row>
    <row r="367" spans="2:7" x14ac:dyDescent="0.3">
      <c r="B367" s="99">
        <v>422</v>
      </c>
      <c r="C367" s="99">
        <v>32000</v>
      </c>
      <c r="D367" s="99">
        <v>48100</v>
      </c>
      <c r="E367" s="17" t="s">
        <v>842</v>
      </c>
      <c r="F367" s="104">
        <v>12000</v>
      </c>
    </row>
    <row r="368" spans="2:7" x14ac:dyDescent="0.3">
      <c r="B368" s="99">
        <v>422</v>
      </c>
      <c r="C368" s="99">
        <v>32300</v>
      </c>
      <c r="D368" s="99">
        <v>22699</v>
      </c>
      <c r="E368" s="17" t="s">
        <v>903</v>
      </c>
      <c r="F368" s="104">
        <v>500</v>
      </c>
      <c r="G368" s="148"/>
    </row>
    <row r="369" spans="2:6" x14ac:dyDescent="0.3">
      <c r="B369" s="99">
        <v>422</v>
      </c>
      <c r="C369" s="99">
        <v>32311</v>
      </c>
      <c r="D369" s="99">
        <v>48001</v>
      </c>
      <c r="E369" s="17" t="s">
        <v>424</v>
      </c>
      <c r="F369" s="104">
        <v>2720</v>
      </c>
    </row>
    <row r="370" spans="2:6" x14ac:dyDescent="0.3">
      <c r="B370" s="99">
        <v>422</v>
      </c>
      <c r="C370" s="99">
        <v>32311</v>
      </c>
      <c r="D370" s="99">
        <v>48100</v>
      </c>
      <c r="E370" s="17" t="s">
        <v>427</v>
      </c>
      <c r="F370" s="104">
        <v>700</v>
      </c>
    </row>
    <row r="371" spans="2:6" x14ac:dyDescent="0.3">
      <c r="B371" s="99">
        <v>422</v>
      </c>
      <c r="C371" s="99">
        <v>32312</v>
      </c>
      <c r="D371" s="99">
        <v>48002</v>
      </c>
      <c r="E371" s="17" t="s">
        <v>434</v>
      </c>
      <c r="F371" s="104">
        <v>2050</v>
      </c>
    </row>
    <row r="372" spans="2:6" x14ac:dyDescent="0.3">
      <c r="B372" s="99">
        <v>422</v>
      </c>
      <c r="C372" s="99">
        <v>32312</v>
      </c>
      <c r="D372" s="99">
        <v>48100</v>
      </c>
      <c r="E372" s="17" t="s">
        <v>437</v>
      </c>
      <c r="F372" s="104">
        <v>700</v>
      </c>
    </row>
    <row r="373" spans="2:6" x14ac:dyDescent="0.3">
      <c r="B373" s="99">
        <v>422</v>
      </c>
      <c r="C373" s="99">
        <v>32313</v>
      </c>
      <c r="D373" s="99">
        <v>48003</v>
      </c>
      <c r="E373" s="17" t="s">
        <v>442</v>
      </c>
      <c r="F373" s="104">
        <v>3980</v>
      </c>
    </row>
    <row r="374" spans="2:6" x14ac:dyDescent="0.3">
      <c r="B374" s="99">
        <v>422</v>
      </c>
      <c r="C374" s="99">
        <v>32313</v>
      </c>
      <c r="D374" s="99">
        <v>48100</v>
      </c>
      <c r="E374" s="17" t="s">
        <v>445</v>
      </c>
      <c r="F374" s="104">
        <v>700</v>
      </c>
    </row>
    <row r="375" spans="2:6" x14ac:dyDescent="0.3">
      <c r="B375" s="99">
        <v>422</v>
      </c>
      <c r="C375" s="99">
        <v>32314</v>
      </c>
      <c r="D375" s="99">
        <v>22700</v>
      </c>
      <c r="E375" s="17" t="s">
        <v>453</v>
      </c>
      <c r="F375" s="104">
        <v>107436.37</v>
      </c>
    </row>
    <row r="376" spans="2:6" x14ac:dyDescent="0.3">
      <c r="B376" s="99">
        <v>422</v>
      </c>
      <c r="C376" s="99">
        <v>32314</v>
      </c>
      <c r="D376" s="99">
        <v>48004</v>
      </c>
      <c r="E376" s="17" t="s">
        <v>451</v>
      </c>
      <c r="F376" s="104">
        <v>3390</v>
      </c>
    </row>
    <row r="377" spans="2:6" x14ac:dyDescent="0.3">
      <c r="B377" s="99">
        <v>422</v>
      </c>
      <c r="C377" s="99">
        <v>32314</v>
      </c>
      <c r="D377" s="99">
        <v>48100</v>
      </c>
      <c r="E377" s="17" t="s">
        <v>454</v>
      </c>
      <c r="F377" s="104">
        <v>700</v>
      </c>
    </row>
    <row r="378" spans="2:6" x14ac:dyDescent="0.3">
      <c r="B378" s="99">
        <v>422</v>
      </c>
      <c r="C378" s="99">
        <v>32318</v>
      </c>
      <c r="D378" s="99">
        <v>48100</v>
      </c>
      <c r="E378" s="17" t="s">
        <v>419</v>
      </c>
      <c r="F378" s="104">
        <v>500</v>
      </c>
    </row>
    <row r="379" spans="2:6" x14ac:dyDescent="0.3">
      <c r="B379" s="99">
        <v>422</v>
      </c>
      <c r="C379" s="99">
        <v>32600</v>
      </c>
      <c r="D379" s="99">
        <v>48101</v>
      </c>
      <c r="E379" s="17" t="s">
        <v>644</v>
      </c>
      <c r="F379" s="104">
        <v>1000</v>
      </c>
    </row>
    <row r="380" spans="2:6" x14ac:dyDescent="0.3">
      <c r="B380" s="20">
        <v>422</v>
      </c>
      <c r="C380" s="21"/>
      <c r="D380" s="21"/>
      <c r="E380" s="22" t="s">
        <v>455</v>
      </c>
      <c r="F380" s="37">
        <f>SUM(F339:F379)</f>
        <v>569734.87840000005</v>
      </c>
    </row>
    <row r="381" spans="2:6" x14ac:dyDescent="0.3">
      <c r="B381" s="99">
        <v>423</v>
      </c>
      <c r="C381" s="99">
        <v>32600</v>
      </c>
      <c r="D381" s="99">
        <v>22000</v>
      </c>
      <c r="E381" s="17" t="s">
        <v>456</v>
      </c>
      <c r="F381" s="104">
        <v>150</v>
      </c>
    </row>
    <row r="382" spans="2:6" x14ac:dyDescent="0.3">
      <c r="B382" s="99">
        <v>423</v>
      </c>
      <c r="C382" s="99">
        <v>32600</v>
      </c>
      <c r="D382" s="99">
        <v>22699</v>
      </c>
      <c r="E382" s="17" t="s">
        <v>458</v>
      </c>
      <c r="F382" s="104">
        <v>1000</v>
      </c>
    </row>
    <row r="383" spans="2:6" x14ac:dyDescent="0.3">
      <c r="B383" s="99">
        <v>423</v>
      </c>
      <c r="C383" s="99">
        <v>32600</v>
      </c>
      <c r="D383" s="99">
        <v>62501</v>
      </c>
      <c r="E383" s="17" t="s">
        <v>457</v>
      </c>
      <c r="F383" s="104">
        <v>750</v>
      </c>
    </row>
    <row r="384" spans="2:6" x14ac:dyDescent="0.3">
      <c r="B384" s="20">
        <v>423</v>
      </c>
      <c r="C384" s="21"/>
      <c r="D384" s="21"/>
      <c r="E384" s="22" t="s">
        <v>60</v>
      </c>
      <c r="F384" s="37">
        <f>SUM(F381:F383)</f>
        <v>1900</v>
      </c>
    </row>
    <row r="385" spans="2:7" x14ac:dyDescent="0.3">
      <c r="B385" s="99">
        <v>424</v>
      </c>
      <c r="C385" s="99">
        <v>32300</v>
      </c>
      <c r="D385" s="99">
        <v>22699</v>
      </c>
      <c r="E385" s="17" t="s">
        <v>459</v>
      </c>
      <c r="F385" s="104">
        <v>1500</v>
      </c>
    </row>
    <row r="386" spans="2:7" x14ac:dyDescent="0.3">
      <c r="B386" s="20">
        <v>424</v>
      </c>
      <c r="C386" s="21"/>
      <c r="D386" s="21"/>
      <c r="E386" s="22" t="s">
        <v>460</v>
      </c>
      <c r="F386" s="23">
        <f>SUM(F385)</f>
        <v>1500</v>
      </c>
    </row>
    <row r="387" spans="2:7" x14ac:dyDescent="0.3">
      <c r="B387" s="99">
        <v>425</v>
      </c>
      <c r="C387" s="99">
        <v>32400</v>
      </c>
      <c r="D387" s="99">
        <v>22699</v>
      </c>
      <c r="E387" s="17" t="s">
        <v>461</v>
      </c>
      <c r="F387" s="104">
        <v>3500</v>
      </c>
    </row>
    <row r="388" spans="2:7" x14ac:dyDescent="0.3">
      <c r="B388" s="99">
        <v>425</v>
      </c>
      <c r="C388" s="99">
        <v>32400</v>
      </c>
      <c r="D388" s="99">
        <v>48100</v>
      </c>
      <c r="E388" s="17" t="s">
        <v>462</v>
      </c>
      <c r="F388" s="104">
        <v>1000</v>
      </c>
    </row>
    <row r="389" spans="2:7" x14ac:dyDescent="0.3">
      <c r="B389" s="20">
        <v>425</v>
      </c>
      <c r="C389" s="21"/>
      <c r="D389" s="21"/>
      <c r="E389" s="22" t="s">
        <v>463</v>
      </c>
      <c r="F389" s="23">
        <f>SUM(F387:F388)</f>
        <v>4500</v>
      </c>
    </row>
    <row r="390" spans="2:7" x14ac:dyDescent="0.3">
      <c r="B390" s="99">
        <v>432</v>
      </c>
      <c r="C390" s="99">
        <v>13300</v>
      </c>
      <c r="D390" s="99">
        <v>20200</v>
      </c>
      <c r="E390" s="17" t="s">
        <v>464</v>
      </c>
      <c r="F390" s="104">
        <v>600</v>
      </c>
    </row>
    <row r="391" spans="2:7" x14ac:dyDescent="0.3">
      <c r="B391" s="99">
        <v>432</v>
      </c>
      <c r="C391" s="99">
        <v>13300</v>
      </c>
      <c r="D391" s="99">
        <v>20201</v>
      </c>
      <c r="E391" s="17" t="s">
        <v>465</v>
      </c>
      <c r="F391" s="104">
        <v>8500</v>
      </c>
    </row>
    <row r="392" spans="2:7" x14ac:dyDescent="0.3">
      <c r="B392" s="99">
        <v>432</v>
      </c>
      <c r="C392" s="99">
        <v>13400</v>
      </c>
      <c r="D392" s="99">
        <v>21900</v>
      </c>
      <c r="E392" s="17" t="s">
        <v>884</v>
      </c>
      <c r="F392" s="104">
        <v>3200</v>
      </c>
      <c r="G392" s="148"/>
    </row>
    <row r="393" spans="2:7" x14ac:dyDescent="0.3">
      <c r="B393" s="99">
        <v>432</v>
      </c>
      <c r="C393" s="99">
        <v>13400</v>
      </c>
      <c r="D393" s="99">
        <v>62900</v>
      </c>
      <c r="E393" s="17" t="s">
        <v>899</v>
      </c>
      <c r="F393" s="104">
        <v>40000</v>
      </c>
      <c r="G393" s="148"/>
    </row>
    <row r="394" spans="2:7" x14ac:dyDescent="0.3">
      <c r="B394" s="99">
        <v>432</v>
      </c>
      <c r="C394" s="99">
        <v>13600</v>
      </c>
      <c r="D394" s="140">
        <v>21000</v>
      </c>
      <c r="E394" s="17" t="s">
        <v>688</v>
      </c>
      <c r="F394" s="104">
        <v>60000</v>
      </c>
    </row>
    <row r="395" spans="2:7" x14ac:dyDescent="0.3">
      <c r="B395" s="99">
        <v>432</v>
      </c>
      <c r="C395" s="99">
        <v>15000</v>
      </c>
      <c r="D395" s="99">
        <v>22103</v>
      </c>
      <c r="E395" s="17" t="s">
        <v>466</v>
      </c>
      <c r="F395" s="104">
        <v>7000</v>
      </c>
    </row>
    <row r="396" spans="2:7" s="43" customFormat="1" x14ac:dyDescent="0.3">
      <c r="B396" s="99">
        <v>432</v>
      </c>
      <c r="C396" s="99">
        <v>15000</v>
      </c>
      <c r="D396" s="99">
        <v>22199</v>
      </c>
      <c r="E396" s="17" t="s">
        <v>467</v>
      </c>
      <c r="F396" s="104">
        <v>1500</v>
      </c>
    </row>
    <row r="397" spans="2:7" s="43" customFormat="1" x14ac:dyDescent="0.3">
      <c r="B397" s="99">
        <v>432</v>
      </c>
      <c r="C397" s="99">
        <v>15000</v>
      </c>
      <c r="D397" s="99">
        <v>22602</v>
      </c>
      <c r="E397" s="17" t="s">
        <v>468</v>
      </c>
      <c r="F397" s="104">
        <v>850</v>
      </c>
    </row>
    <row r="398" spans="2:7" s="43" customFormat="1" x14ac:dyDescent="0.3">
      <c r="B398" s="99">
        <v>432</v>
      </c>
      <c r="C398" s="99">
        <v>15000</v>
      </c>
      <c r="D398" s="99">
        <v>22699</v>
      </c>
      <c r="E398" s="17" t="s">
        <v>652</v>
      </c>
      <c r="F398" s="104">
        <v>300</v>
      </c>
    </row>
    <row r="399" spans="2:7" x14ac:dyDescent="0.3">
      <c r="B399" s="99">
        <v>432</v>
      </c>
      <c r="C399" s="99">
        <v>15000</v>
      </c>
      <c r="D399" s="99">
        <v>22700</v>
      </c>
      <c r="E399" s="17" t="s">
        <v>789</v>
      </c>
      <c r="F399" s="104">
        <v>1163.9000000000001</v>
      </c>
    </row>
    <row r="400" spans="2:7" x14ac:dyDescent="0.3">
      <c r="B400" s="99">
        <v>432</v>
      </c>
      <c r="C400" s="99">
        <v>15000</v>
      </c>
      <c r="D400" s="99">
        <v>22706</v>
      </c>
      <c r="E400" s="17" t="s">
        <v>392</v>
      </c>
      <c r="F400" s="104">
        <v>50000</v>
      </c>
      <c r="G400" s="148"/>
    </row>
    <row r="401" spans="2:8" x14ac:dyDescent="0.3">
      <c r="B401" s="99">
        <v>432</v>
      </c>
      <c r="C401" s="99">
        <v>15000</v>
      </c>
      <c r="D401" s="99">
        <v>22799</v>
      </c>
      <c r="E401" s="17" t="s">
        <v>820</v>
      </c>
      <c r="F401" s="104">
        <v>15000</v>
      </c>
    </row>
    <row r="402" spans="2:8" x14ac:dyDescent="0.3">
      <c r="B402" s="99">
        <v>432</v>
      </c>
      <c r="C402" s="99">
        <v>15320</v>
      </c>
      <c r="D402" s="99">
        <v>61903</v>
      </c>
      <c r="E402" s="17" t="s">
        <v>722</v>
      </c>
      <c r="F402" s="104">
        <v>454636.28</v>
      </c>
      <c r="H402" s="123"/>
    </row>
    <row r="403" spans="2:8" x14ac:dyDescent="0.3">
      <c r="B403" s="99">
        <v>432</v>
      </c>
      <c r="C403" s="99">
        <v>17100</v>
      </c>
      <c r="D403" s="99">
        <v>20400</v>
      </c>
      <c r="E403" s="17" t="s">
        <v>906</v>
      </c>
      <c r="F403" s="104">
        <v>12648</v>
      </c>
      <c r="H403" s="123"/>
    </row>
    <row r="404" spans="2:8" x14ac:dyDescent="0.3">
      <c r="B404" s="99">
        <v>432</v>
      </c>
      <c r="C404" s="99">
        <v>17100</v>
      </c>
      <c r="D404" s="99">
        <v>21400</v>
      </c>
      <c r="E404" s="17" t="s">
        <v>907</v>
      </c>
      <c r="F404" s="104">
        <v>3200</v>
      </c>
      <c r="G404" s="148"/>
      <c r="H404" s="123"/>
    </row>
    <row r="405" spans="2:8" x14ac:dyDescent="0.3">
      <c r="B405" s="99">
        <v>432</v>
      </c>
      <c r="C405" s="99">
        <v>92001</v>
      </c>
      <c r="D405" s="99">
        <v>63200</v>
      </c>
      <c r="E405" s="17" t="s">
        <v>897</v>
      </c>
      <c r="F405" s="104">
        <v>60000</v>
      </c>
      <c r="G405" s="148"/>
      <c r="H405" s="123"/>
    </row>
    <row r="406" spans="2:8" x14ac:dyDescent="0.3">
      <c r="B406" s="99">
        <v>432</v>
      </c>
      <c r="C406" s="99">
        <v>32300</v>
      </c>
      <c r="D406" s="99">
        <v>63201</v>
      </c>
      <c r="E406" s="17" t="s">
        <v>896</v>
      </c>
      <c r="F406" s="104">
        <v>100000</v>
      </c>
      <c r="G406" s="148"/>
      <c r="H406" s="123"/>
    </row>
    <row r="407" spans="2:8" x14ac:dyDescent="0.3">
      <c r="B407" s="99">
        <v>432</v>
      </c>
      <c r="C407" s="99">
        <v>33300</v>
      </c>
      <c r="D407" s="99">
        <v>63200</v>
      </c>
      <c r="E407" s="17" t="s">
        <v>891</v>
      </c>
      <c r="F407" s="104">
        <v>400000</v>
      </c>
      <c r="G407" s="148"/>
      <c r="H407" s="123"/>
    </row>
    <row r="408" spans="2:8" x14ac:dyDescent="0.3">
      <c r="B408" s="99">
        <v>432</v>
      </c>
      <c r="C408" s="99">
        <v>92001</v>
      </c>
      <c r="D408" s="99">
        <v>62201</v>
      </c>
      <c r="E408" s="17" t="s">
        <v>898</v>
      </c>
      <c r="F408" s="104">
        <v>150000</v>
      </c>
      <c r="G408" s="148"/>
    </row>
    <row r="409" spans="2:8" x14ac:dyDescent="0.3">
      <c r="B409" s="99">
        <v>432</v>
      </c>
      <c r="C409" s="99">
        <v>92001</v>
      </c>
      <c r="D409" s="99">
        <v>62204</v>
      </c>
      <c r="E409" s="17" t="s">
        <v>900</v>
      </c>
      <c r="F409" s="104">
        <v>500000</v>
      </c>
      <c r="H409" s="123"/>
    </row>
    <row r="410" spans="2:8" x14ac:dyDescent="0.3">
      <c r="B410" s="20">
        <v>432</v>
      </c>
      <c r="C410" s="21"/>
      <c r="D410" s="21"/>
      <c r="E410" s="22" t="s">
        <v>469</v>
      </c>
      <c r="F410" s="38">
        <f>SUM(F390:F409)</f>
        <v>1868598.1800000002</v>
      </c>
    </row>
    <row r="411" spans="2:8" x14ac:dyDescent="0.3">
      <c r="B411" s="99">
        <v>443</v>
      </c>
      <c r="C411" s="99">
        <v>16400</v>
      </c>
      <c r="D411" s="99">
        <v>21200</v>
      </c>
      <c r="E411" s="17" t="s">
        <v>470</v>
      </c>
      <c r="F411" s="104">
        <v>5000</v>
      </c>
    </row>
    <row r="412" spans="2:8" x14ac:dyDescent="0.3">
      <c r="B412" s="99">
        <v>443</v>
      </c>
      <c r="C412" s="99">
        <v>16400</v>
      </c>
      <c r="D412" s="99">
        <v>22700</v>
      </c>
      <c r="E412" s="17" t="s">
        <v>471</v>
      </c>
      <c r="F412" s="104">
        <v>30403.65</v>
      </c>
    </row>
    <row r="413" spans="2:8" x14ac:dyDescent="0.3">
      <c r="B413" s="20">
        <v>443</v>
      </c>
      <c r="C413" s="21"/>
      <c r="D413" s="21"/>
      <c r="E413" s="22" t="s">
        <v>472</v>
      </c>
      <c r="F413" s="23">
        <f>SUM(F411:F412)</f>
        <v>35403.65</v>
      </c>
    </row>
    <row r="414" spans="2:8" x14ac:dyDescent="0.3">
      <c r="B414" s="99">
        <v>444</v>
      </c>
      <c r="C414" s="99">
        <v>13300</v>
      </c>
      <c r="D414" s="99">
        <v>21300</v>
      </c>
      <c r="E414" s="17" t="s">
        <v>845</v>
      </c>
      <c r="F414" s="104">
        <v>28000</v>
      </c>
    </row>
    <row r="415" spans="2:8" s="43" customFormat="1" x14ac:dyDescent="0.3">
      <c r="B415" s="99">
        <v>444</v>
      </c>
      <c r="C415" s="99">
        <v>15101</v>
      </c>
      <c r="D415" s="99">
        <v>20400</v>
      </c>
      <c r="E415" s="17" t="s">
        <v>474</v>
      </c>
      <c r="F415" s="104">
        <v>47000</v>
      </c>
      <c r="G415"/>
    </row>
    <row r="416" spans="2:8" x14ac:dyDescent="0.3">
      <c r="B416" s="99">
        <v>444</v>
      </c>
      <c r="C416" s="99">
        <v>15101</v>
      </c>
      <c r="D416" s="99">
        <v>21000</v>
      </c>
      <c r="E416" s="17" t="s">
        <v>475</v>
      </c>
      <c r="F416" s="104">
        <v>40000</v>
      </c>
    </row>
    <row r="417" spans="2:6" x14ac:dyDescent="0.3">
      <c r="B417" s="99">
        <v>444</v>
      </c>
      <c r="C417" s="99">
        <v>15101</v>
      </c>
      <c r="D417" s="99">
        <v>21200</v>
      </c>
      <c r="E417" s="17" t="s">
        <v>478</v>
      </c>
      <c r="F417" s="104">
        <v>12000</v>
      </c>
    </row>
    <row r="418" spans="2:6" x14ac:dyDescent="0.3">
      <c r="B418" s="99">
        <v>444</v>
      </c>
      <c r="C418" s="99">
        <v>15101</v>
      </c>
      <c r="D418" s="99">
        <v>21301</v>
      </c>
      <c r="E418" s="17" t="s">
        <v>479</v>
      </c>
      <c r="F418" s="104">
        <v>1500</v>
      </c>
    </row>
    <row r="419" spans="2:6" x14ac:dyDescent="0.3">
      <c r="B419" s="99">
        <v>444</v>
      </c>
      <c r="C419" s="99">
        <v>15101</v>
      </c>
      <c r="D419" s="99">
        <v>21302</v>
      </c>
      <c r="E419" s="17" t="s">
        <v>485</v>
      </c>
      <c r="F419" s="104">
        <v>20000</v>
      </c>
    </row>
    <row r="420" spans="2:6" x14ac:dyDescent="0.3">
      <c r="B420" s="99">
        <v>444</v>
      </c>
      <c r="C420" s="99">
        <v>15101</v>
      </c>
      <c r="D420" s="99">
        <v>21303</v>
      </c>
      <c r="E420" s="17" t="s">
        <v>821</v>
      </c>
      <c r="F420" s="104">
        <v>48100</v>
      </c>
    </row>
    <row r="421" spans="2:6" x14ac:dyDescent="0.3">
      <c r="B421" s="99">
        <v>444</v>
      </c>
      <c r="C421" s="99">
        <v>15101</v>
      </c>
      <c r="D421" s="99">
        <v>21400</v>
      </c>
      <c r="E421" s="17" t="s">
        <v>480</v>
      </c>
      <c r="F421" s="104">
        <v>7000</v>
      </c>
    </row>
    <row r="422" spans="2:6" x14ac:dyDescent="0.3">
      <c r="B422" s="99">
        <v>444</v>
      </c>
      <c r="C422" s="99">
        <v>15101</v>
      </c>
      <c r="D422" s="99">
        <v>22101</v>
      </c>
      <c r="E422" s="17" t="s">
        <v>482</v>
      </c>
      <c r="F422" s="104">
        <v>400</v>
      </c>
    </row>
    <row r="423" spans="2:6" x14ac:dyDescent="0.3">
      <c r="B423" s="99">
        <v>444</v>
      </c>
      <c r="C423" s="99">
        <v>15101</v>
      </c>
      <c r="D423" s="99">
        <v>22103</v>
      </c>
      <c r="E423" s="17" t="s">
        <v>483</v>
      </c>
      <c r="F423" s="104">
        <v>21000</v>
      </c>
    </row>
    <row r="424" spans="2:6" x14ac:dyDescent="0.3">
      <c r="B424" s="99">
        <v>444</v>
      </c>
      <c r="C424" s="99">
        <v>15101</v>
      </c>
      <c r="D424" s="99">
        <v>22104</v>
      </c>
      <c r="E424" s="17" t="s">
        <v>484</v>
      </c>
      <c r="F424" s="104">
        <v>3300</v>
      </c>
    </row>
    <row r="425" spans="2:6" x14ac:dyDescent="0.3">
      <c r="B425" s="99">
        <v>444</v>
      </c>
      <c r="C425" s="99">
        <v>15101</v>
      </c>
      <c r="D425" s="99">
        <v>22700</v>
      </c>
      <c r="E425" s="17" t="s">
        <v>486</v>
      </c>
      <c r="F425" s="104">
        <v>17461.41</v>
      </c>
    </row>
    <row r="426" spans="2:6" x14ac:dyDescent="0.3">
      <c r="B426" s="99">
        <v>444</v>
      </c>
      <c r="C426" s="99">
        <v>15320</v>
      </c>
      <c r="D426" s="99">
        <v>21001</v>
      </c>
      <c r="E426" s="17" t="s">
        <v>653</v>
      </c>
      <c r="F426" s="104">
        <v>15000</v>
      </c>
    </row>
    <row r="427" spans="2:6" x14ac:dyDescent="0.3">
      <c r="B427" s="99">
        <v>444</v>
      </c>
      <c r="C427" s="99">
        <v>16500</v>
      </c>
      <c r="D427" s="99">
        <v>21000</v>
      </c>
      <c r="E427" s="17" t="s">
        <v>476</v>
      </c>
      <c r="F427" s="104">
        <v>395000</v>
      </c>
    </row>
    <row r="428" spans="2:6" x14ac:dyDescent="0.3">
      <c r="B428" s="99">
        <v>444</v>
      </c>
      <c r="C428" s="99">
        <v>16500</v>
      </c>
      <c r="D428" s="99">
        <v>22100</v>
      </c>
      <c r="E428" s="17" t="s">
        <v>481</v>
      </c>
      <c r="F428" s="104">
        <v>110000</v>
      </c>
    </row>
    <row r="429" spans="2:6" x14ac:dyDescent="0.3">
      <c r="B429" s="99">
        <v>444</v>
      </c>
      <c r="C429" s="99">
        <v>16501</v>
      </c>
      <c r="D429" s="99">
        <v>20305</v>
      </c>
      <c r="E429" s="17" t="s">
        <v>473</v>
      </c>
      <c r="F429" s="104">
        <v>20000</v>
      </c>
    </row>
    <row r="430" spans="2:6" x14ac:dyDescent="0.3">
      <c r="B430" s="99">
        <v>444</v>
      </c>
      <c r="C430" s="99">
        <v>17100</v>
      </c>
      <c r="D430" s="99">
        <v>21001</v>
      </c>
      <c r="E430" s="17" t="s">
        <v>477</v>
      </c>
      <c r="F430" s="104">
        <v>25000</v>
      </c>
    </row>
    <row r="431" spans="2:6" x14ac:dyDescent="0.3">
      <c r="B431" s="20">
        <v>444</v>
      </c>
      <c r="C431" s="21"/>
      <c r="D431" s="21"/>
      <c r="E431" s="22" t="s">
        <v>487</v>
      </c>
      <c r="F431" s="37">
        <f>SUM(F414:F430)</f>
        <v>810761.41</v>
      </c>
    </row>
    <row r="432" spans="2:6" x14ac:dyDescent="0.3">
      <c r="B432" s="99">
        <v>445</v>
      </c>
      <c r="C432" s="99">
        <v>17100</v>
      </c>
      <c r="D432" s="99">
        <v>21000</v>
      </c>
      <c r="E432" s="17" t="s">
        <v>488</v>
      </c>
      <c r="F432" s="104">
        <v>291648.19</v>
      </c>
    </row>
    <row r="433" spans="2:6" x14ac:dyDescent="0.3">
      <c r="B433" s="99">
        <v>445</v>
      </c>
      <c r="C433" s="99">
        <v>17100</v>
      </c>
      <c r="D433" s="99">
        <v>22101</v>
      </c>
      <c r="E433" s="17" t="s">
        <v>490</v>
      </c>
      <c r="F433" s="104">
        <v>10500</v>
      </c>
    </row>
    <row r="434" spans="2:6" x14ac:dyDescent="0.3">
      <c r="B434" s="99">
        <v>445</v>
      </c>
      <c r="C434" s="99">
        <v>17100</v>
      </c>
      <c r="D434" s="99">
        <v>22104</v>
      </c>
      <c r="E434" s="17" t="s">
        <v>491</v>
      </c>
      <c r="F434" s="104">
        <v>3300</v>
      </c>
    </row>
    <row r="435" spans="2:6" x14ac:dyDescent="0.3">
      <c r="B435" s="99">
        <v>445</v>
      </c>
      <c r="C435" s="99">
        <v>17101</v>
      </c>
      <c r="D435" s="99">
        <v>21000</v>
      </c>
      <c r="E435" s="17" t="s">
        <v>489</v>
      </c>
      <c r="F435" s="104">
        <v>50000</v>
      </c>
    </row>
    <row r="436" spans="2:6" x14ac:dyDescent="0.3">
      <c r="B436" s="20">
        <v>445</v>
      </c>
      <c r="C436" s="21"/>
      <c r="D436" s="21"/>
      <c r="E436" s="22" t="s">
        <v>492</v>
      </c>
      <c r="F436" s="37">
        <f>SUM(F432:F435)</f>
        <v>355448.19</v>
      </c>
    </row>
    <row r="437" spans="2:6" x14ac:dyDescent="0.3">
      <c r="B437" s="99">
        <v>446</v>
      </c>
      <c r="C437" s="99">
        <v>13600</v>
      </c>
      <c r="D437" s="99">
        <v>22700</v>
      </c>
      <c r="E437" s="17" t="s">
        <v>505</v>
      </c>
      <c r="F437" s="104">
        <v>15000</v>
      </c>
    </row>
    <row r="438" spans="2:6" x14ac:dyDescent="0.3">
      <c r="B438" s="99">
        <v>446</v>
      </c>
      <c r="C438" s="99">
        <v>13600</v>
      </c>
      <c r="D438" s="99">
        <v>22799</v>
      </c>
      <c r="E438" s="17" t="s">
        <v>822</v>
      </c>
      <c r="F438" s="104">
        <v>133020</v>
      </c>
    </row>
    <row r="439" spans="2:6" x14ac:dyDescent="0.3">
      <c r="B439" s="99">
        <v>446</v>
      </c>
      <c r="C439" s="99">
        <v>13600</v>
      </c>
      <c r="D439" s="99">
        <v>48201</v>
      </c>
      <c r="E439" s="17" t="s">
        <v>496</v>
      </c>
      <c r="F439" s="104">
        <v>5000</v>
      </c>
    </row>
    <row r="440" spans="2:6" x14ac:dyDescent="0.3">
      <c r="B440" s="99">
        <v>446</v>
      </c>
      <c r="C440" s="99">
        <v>13601</v>
      </c>
      <c r="D440" s="99">
        <v>22602</v>
      </c>
      <c r="E440" s="17" t="s">
        <v>506</v>
      </c>
      <c r="F440" s="104">
        <v>650</v>
      </c>
    </row>
    <row r="441" spans="2:6" x14ac:dyDescent="0.3">
      <c r="B441" s="99">
        <v>446</v>
      </c>
      <c r="C441" s="99">
        <v>15310</v>
      </c>
      <c r="D441" s="99">
        <v>21000</v>
      </c>
      <c r="E441" s="17" t="s">
        <v>493</v>
      </c>
      <c r="F441" s="104">
        <v>120000</v>
      </c>
    </row>
    <row r="442" spans="2:6" x14ac:dyDescent="0.3">
      <c r="B442" s="99">
        <v>446</v>
      </c>
      <c r="C442" s="99">
        <v>17000</v>
      </c>
      <c r="D442" s="99">
        <v>22700</v>
      </c>
      <c r="E442" s="17" t="s">
        <v>499</v>
      </c>
      <c r="F442" s="104">
        <v>60646.61</v>
      </c>
    </row>
    <row r="443" spans="2:6" x14ac:dyDescent="0.3">
      <c r="B443" s="99">
        <v>446</v>
      </c>
      <c r="C443" s="99">
        <v>17000</v>
      </c>
      <c r="D443" s="99">
        <v>22799</v>
      </c>
      <c r="E443" s="17" t="s">
        <v>498</v>
      </c>
      <c r="F443" s="104">
        <v>5000</v>
      </c>
    </row>
    <row r="444" spans="2:6" x14ac:dyDescent="0.3">
      <c r="B444" s="99">
        <v>446</v>
      </c>
      <c r="C444" s="99">
        <v>17000</v>
      </c>
      <c r="D444" s="99">
        <v>48000</v>
      </c>
      <c r="E444" s="17" t="s">
        <v>495</v>
      </c>
      <c r="F444" s="104">
        <v>7000</v>
      </c>
    </row>
    <row r="445" spans="2:6" x14ac:dyDescent="0.3">
      <c r="B445" s="99">
        <v>446</v>
      </c>
      <c r="C445" s="99">
        <v>17100</v>
      </c>
      <c r="D445" s="99">
        <v>22199</v>
      </c>
      <c r="E445" s="17" t="s">
        <v>503</v>
      </c>
      <c r="F445" s="104">
        <v>1000</v>
      </c>
    </row>
    <row r="446" spans="2:6" x14ac:dyDescent="0.3">
      <c r="B446" s="99">
        <v>446</v>
      </c>
      <c r="C446" s="99">
        <v>17100</v>
      </c>
      <c r="D446" s="99">
        <v>46600</v>
      </c>
      <c r="E446" s="17" t="s">
        <v>654</v>
      </c>
      <c r="F446" s="104">
        <v>1250</v>
      </c>
    </row>
    <row r="447" spans="2:6" x14ac:dyDescent="0.3">
      <c r="B447" s="99">
        <v>446</v>
      </c>
      <c r="C447" s="99">
        <v>17200</v>
      </c>
      <c r="D447" s="99">
        <v>21302</v>
      </c>
      <c r="E447" s="17" t="s">
        <v>507</v>
      </c>
      <c r="F447" s="104">
        <v>2000</v>
      </c>
    </row>
    <row r="448" spans="2:6" x14ac:dyDescent="0.3">
      <c r="B448" s="99">
        <v>446</v>
      </c>
      <c r="C448" s="99">
        <v>17201</v>
      </c>
      <c r="D448" s="99">
        <v>22799</v>
      </c>
      <c r="E448" s="17" t="s">
        <v>497</v>
      </c>
      <c r="F448" s="104">
        <v>15000</v>
      </c>
    </row>
    <row r="449" spans="2:6" x14ac:dyDescent="0.3">
      <c r="B449" s="99">
        <v>446</v>
      </c>
      <c r="C449" s="99">
        <v>17202</v>
      </c>
      <c r="D449" s="99">
        <v>48199</v>
      </c>
      <c r="E449" s="17" t="s">
        <v>504</v>
      </c>
      <c r="F449" s="104">
        <v>3500</v>
      </c>
    </row>
    <row r="450" spans="2:6" x14ac:dyDescent="0.3">
      <c r="B450" s="20">
        <v>446</v>
      </c>
      <c r="C450" s="21"/>
      <c r="D450" s="21"/>
      <c r="E450" s="22" t="s">
        <v>508</v>
      </c>
      <c r="F450" s="37">
        <f>SUM(F437:F449)</f>
        <v>369066.61</v>
      </c>
    </row>
    <row r="451" spans="2:6" x14ac:dyDescent="0.3">
      <c r="B451" s="99">
        <v>451</v>
      </c>
      <c r="C451" s="99">
        <v>32000</v>
      </c>
      <c r="D451" s="99">
        <v>22700</v>
      </c>
      <c r="E451" s="17" t="s">
        <v>655</v>
      </c>
      <c r="F451" s="104">
        <v>21487.279999999999</v>
      </c>
    </row>
    <row r="452" spans="2:6" x14ac:dyDescent="0.3">
      <c r="B452" s="99">
        <v>451</v>
      </c>
      <c r="C452" s="99">
        <v>32302</v>
      </c>
      <c r="D452" s="99">
        <v>22100</v>
      </c>
      <c r="E452" s="17" t="s">
        <v>512</v>
      </c>
      <c r="F452" s="104">
        <v>2000</v>
      </c>
    </row>
    <row r="453" spans="2:6" x14ac:dyDescent="0.3">
      <c r="B453" s="99">
        <v>451</v>
      </c>
      <c r="C453" s="99">
        <v>32302</v>
      </c>
      <c r="D453" s="99">
        <v>22102</v>
      </c>
      <c r="E453" s="17" t="s">
        <v>516</v>
      </c>
      <c r="F453" s="104">
        <v>3200</v>
      </c>
    </row>
    <row r="454" spans="2:6" x14ac:dyDescent="0.3">
      <c r="B454" s="99">
        <v>451</v>
      </c>
      <c r="C454" s="99">
        <v>32302</v>
      </c>
      <c r="D454" s="99">
        <v>48100</v>
      </c>
      <c r="E454" s="17" t="s">
        <v>522</v>
      </c>
      <c r="F454" s="104">
        <v>18900</v>
      </c>
    </row>
    <row r="455" spans="2:6" x14ac:dyDescent="0.3">
      <c r="B455" s="99">
        <v>451</v>
      </c>
      <c r="C455" s="99">
        <v>32600</v>
      </c>
      <c r="D455" s="99">
        <v>22101</v>
      </c>
      <c r="E455" s="17" t="s">
        <v>514</v>
      </c>
      <c r="F455" s="104">
        <v>260</v>
      </c>
    </row>
    <row r="456" spans="2:6" x14ac:dyDescent="0.3">
      <c r="B456" s="99">
        <v>451</v>
      </c>
      <c r="C456" s="99">
        <v>32600</v>
      </c>
      <c r="D456" s="99">
        <v>22700</v>
      </c>
      <c r="E456" s="17" t="s">
        <v>521</v>
      </c>
      <c r="F456" s="104">
        <v>5371.82</v>
      </c>
    </row>
    <row r="457" spans="2:6" x14ac:dyDescent="0.3">
      <c r="B457" s="99">
        <v>451</v>
      </c>
      <c r="C457" s="99">
        <v>33000</v>
      </c>
      <c r="D457" s="99">
        <v>21200</v>
      </c>
      <c r="E457" s="17" t="s">
        <v>510</v>
      </c>
      <c r="F457" s="104">
        <v>10000</v>
      </c>
    </row>
    <row r="458" spans="2:6" x14ac:dyDescent="0.3">
      <c r="B458" s="99">
        <v>451</v>
      </c>
      <c r="C458" s="99">
        <v>33000</v>
      </c>
      <c r="D458" s="99">
        <v>22000</v>
      </c>
      <c r="E458" s="17" t="s">
        <v>511</v>
      </c>
      <c r="F458" s="104">
        <v>2000</v>
      </c>
    </row>
    <row r="459" spans="2:6" x14ac:dyDescent="0.3">
      <c r="B459" s="99">
        <v>451</v>
      </c>
      <c r="C459" s="99">
        <v>33000</v>
      </c>
      <c r="D459" s="99">
        <v>22100</v>
      </c>
      <c r="E459" s="17" t="s">
        <v>698</v>
      </c>
      <c r="F459" s="104">
        <v>5000</v>
      </c>
    </row>
    <row r="460" spans="2:6" x14ac:dyDescent="0.3">
      <c r="B460" s="99">
        <v>451</v>
      </c>
      <c r="C460" s="99">
        <v>33000</v>
      </c>
      <c r="D460" s="99">
        <v>22101</v>
      </c>
      <c r="E460" s="17" t="s">
        <v>699</v>
      </c>
      <c r="F460" s="104">
        <v>1200</v>
      </c>
    </row>
    <row r="461" spans="2:6" x14ac:dyDescent="0.3">
      <c r="B461" s="99">
        <v>451</v>
      </c>
      <c r="C461" s="99">
        <v>33000</v>
      </c>
      <c r="D461" s="99">
        <v>22102</v>
      </c>
      <c r="E461" s="17" t="s">
        <v>700</v>
      </c>
      <c r="F461" s="104">
        <v>1500</v>
      </c>
    </row>
    <row r="462" spans="2:6" x14ac:dyDescent="0.3">
      <c r="B462" s="99">
        <v>451</v>
      </c>
      <c r="C462" s="99">
        <v>33000</v>
      </c>
      <c r="D462" s="99">
        <v>22609</v>
      </c>
      <c r="E462" s="17" t="s">
        <v>523</v>
      </c>
      <c r="F462" s="104">
        <v>10000</v>
      </c>
    </row>
    <row r="463" spans="2:6" x14ac:dyDescent="0.3">
      <c r="B463" s="99">
        <v>451</v>
      </c>
      <c r="C463" s="99">
        <v>33000</v>
      </c>
      <c r="D463" s="99">
        <v>48100</v>
      </c>
      <c r="E463" s="17" t="s">
        <v>712</v>
      </c>
      <c r="F463" s="104">
        <v>14000</v>
      </c>
    </row>
    <row r="464" spans="2:6" x14ac:dyDescent="0.3">
      <c r="B464" s="99">
        <v>451</v>
      </c>
      <c r="C464" s="99">
        <v>33000</v>
      </c>
      <c r="D464" s="99">
        <v>48100</v>
      </c>
      <c r="E464" s="17" t="s">
        <v>664</v>
      </c>
      <c r="F464" s="104">
        <v>2550</v>
      </c>
    </row>
    <row r="465" spans="2:7" x14ac:dyDescent="0.3">
      <c r="B465" s="99">
        <v>451</v>
      </c>
      <c r="C465" s="99">
        <v>33001</v>
      </c>
      <c r="D465" s="99">
        <v>22100</v>
      </c>
      <c r="E465" s="17" t="s">
        <v>513</v>
      </c>
      <c r="F465" s="104">
        <v>7400</v>
      </c>
    </row>
    <row r="466" spans="2:7" x14ac:dyDescent="0.3">
      <c r="B466" s="99">
        <v>451</v>
      </c>
      <c r="C466" s="99">
        <v>33001</v>
      </c>
      <c r="D466" s="99">
        <v>22101</v>
      </c>
      <c r="E466" s="17" t="s">
        <v>515</v>
      </c>
      <c r="F466" s="104">
        <v>700</v>
      </c>
    </row>
    <row r="467" spans="2:7" x14ac:dyDescent="0.3">
      <c r="B467" s="99">
        <v>451</v>
      </c>
      <c r="C467" s="99">
        <v>33200</v>
      </c>
      <c r="D467" s="99">
        <v>20200</v>
      </c>
      <c r="E467" s="17" t="s">
        <v>509</v>
      </c>
      <c r="F467" s="104">
        <v>8000</v>
      </c>
    </row>
    <row r="468" spans="2:7" x14ac:dyDescent="0.3">
      <c r="B468" s="99">
        <v>451</v>
      </c>
      <c r="C468" s="99">
        <v>33200</v>
      </c>
      <c r="D468" s="99">
        <v>21200</v>
      </c>
      <c r="E468" s="17" t="s">
        <v>790</v>
      </c>
      <c r="F468" s="104">
        <v>6000</v>
      </c>
    </row>
    <row r="469" spans="2:7" x14ac:dyDescent="0.3">
      <c r="B469" s="99">
        <v>451</v>
      </c>
      <c r="C469" s="99">
        <v>33200</v>
      </c>
      <c r="D469" s="99">
        <v>48000</v>
      </c>
      <c r="E469" s="17" t="s">
        <v>524</v>
      </c>
      <c r="F469" s="104">
        <v>1500</v>
      </c>
    </row>
    <row r="470" spans="2:7" x14ac:dyDescent="0.3">
      <c r="B470" s="99">
        <v>451</v>
      </c>
      <c r="C470" s="99">
        <v>33200</v>
      </c>
      <c r="D470" s="99">
        <v>62901</v>
      </c>
      <c r="E470" s="17" t="s">
        <v>873</v>
      </c>
      <c r="F470" s="104">
        <v>8000</v>
      </c>
    </row>
    <row r="471" spans="2:7" x14ac:dyDescent="0.3">
      <c r="B471" s="99">
        <v>451</v>
      </c>
      <c r="C471" s="99">
        <v>33201</v>
      </c>
      <c r="D471" s="99">
        <v>20200</v>
      </c>
      <c r="E471" s="17" t="s">
        <v>665</v>
      </c>
      <c r="F471" s="104">
        <v>1000</v>
      </c>
    </row>
    <row r="472" spans="2:7" x14ac:dyDescent="0.3">
      <c r="B472" s="99">
        <v>451</v>
      </c>
      <c r="C472" s="99">
        <v>33201</v>
      </c>
      <c r="D472" s="99">
        <v>21200</v>
      </c>
      <c r="E472" s="17" t="s">
        <v>658</v>
      </c>
      <c r="F472" s="104">
        <v>1000</v>
      </c>
    </row>
    <row r="473" spans="2:7" x14ac:dyDescent="0.3">
      <c r="B473" s="99">
        <v>451</v>
      </c>
      <c r="C473" s="99">
        <v>33201</v>
      </c>
      <c r="D473" s="99">
        <v>22100</v>
      </c>
      <c r="E473" s="17" t="s">
        <v>656</v>
      </c>
      <c r="F473" s="104">
        <v>3500</v>
      </c>
    </row>
    <row r="474" spans="2:7" x14ac:dyDescent="0.3">
      <c r="B474" s="99">
        <v>451</v>
      </c>
      <c r="C474" s="99">
        <v>33201</v>
      </c>
      <c r="D474" s="99">
        <v>22101</v>
      </c>
      <c r="E474" s="17" t="s">
        <v>657</v>
      </c>
      <c r="F474" s="104">
        <v>600</v>
      </c>
    </row>
    <row r="475" spans="2:7" x14ac:dyDescent="0.3">
      <c r="B475" s="99">
        <v>451</v>
      </c>
      <c r="C475" s="99">
        <v>33201</v>
      </c>
      <c r="D475" s="99">
        <v>22200</v>
      </c>
      <c r="E475" s="17" t="s">
        <v>666</v>
      </c>
      <c r="F475" s="104">
        <v>1000</v>
      </c>
    </row>
    <row r="476" spans="2:7" x14ac:dyDescent="0.3">
      <c r="B476" s="99">
        <v>451</v>
      </c>
      <c r="C476" s="99">
        <v>33201</v>
      </c>
      <c r="D476" s="99">
        <v>22700</v>
      </c>
      <c r="E476" s="17" t="s">
        <v>659</v>
      </c>
      <c r="F476" s="104">
        <v>20950.09</v>
      </c>
    </row>
    <row r="477" spans="2:7" x14ac:dyDescent="0.3">
      <c r="B477" s="99">
        <v>451</v>
      </c>
      <c r="C477" s="99">
        <v>33300</v>
      </c>
      <c r="D477" s="99">
        <v>20200</v>
      </c>
      <c r="E477" s="17" t="s">
        <v>905</v>
      </c>
      <c r="F477" s="104">
        <v>15000</v>
      </c>
      <c r="G477" s="148"/>
    </row>
    <row r="478" spans="2:7" x14ac:dyDescent="0.3">
      <c r="B478" s="99">
        <v>451</v>
      </c>
      <c r="C478" s="99">
        <v>33300</v>
      </c>
      <c r="D478" s="99">
        <v>22609</v>
      </c>
      <c r="E478" s="17" t="s">
        <v>518</v>
      </c>
      <c r="F478" s="104">
        <v>2000</v>
      </c>
    </row>
    <row r="479" spans="2:7" x14ac:dyDescent="0.3">
      <c r="B479" s="99">
        <v>451</v>
      </c>
      <c r="C479" s="99">
        <v>33300</v>
      </c>
      <c r="D479" s="99">
        <v>22700</v>
      </c>
      <c r="E479" s="17" t="s">
        <v>885</v>
      </c>
      <c r="F479" s="104">
        <v>21487.279999999999</v>
      </c>
      <c r="G479" s="148"/>
    </row>
    <row r="480" spans="2:7" x14ac:dyDescent="0.3">
      <c r="B480" s="99">
        <v>451</v>
      </c>
      <c r="C480" s="99">
        <v>33400</v>
      </c>
      <c r="D480" s="99">
        <v>22602</v>
      </c>
      <c r="E480" s="17" t="s">
        <v>890</v>
      </c>
      <c r="F480" s="104">
        <v>1500</v>
      </c>
      <c r="G480" s="148"/>
    </row>
    <row r="481" spans="2:7" x14ac:dyDescent="0.3">
      <c r="B481" s="99">
        <v>451</v>
      </c>
      <c r="C481" s="99">
        <v>33400</v>
      </c>
      <c r="D481" s="99">
        <v>22609</v>
      </c>
      <c r="E481" s="17" t="s">
        <v>662</v>
      </c>
      <c r="F481" s="104">
        <v>10000</v>
      </c>
    </row>
    <row r="482" spans="2:7" x14ac:dyDescent="0.3">
      <c r="B482" s="99">
        <v>451</v>
      </c>
      <c r="C482" s="99">
        <v>33400</v>
      </c>
      <c r="D482" s="99">
        <v>48182</v>
      </c>
      <c r="E482" s="17" t="s">
        <v>663</v>
      </c>
      <c r="F482" s="104">
        <v>4500</v>
      </c>
    </row>
    <row r="483" spans="2:7" x14ac:dyDescent="0.3">
      <c r="B483" s="99">
        <v>451</v>
      </c>
      <c r="C483" s="99">
        <v>33400</v>
      </c>
      <c r="D483" s="99">
        <v>48183</v>
      </c>
      <c r="E483" s="17" t="s">
        <v>667</v>
      </c>
      <c r="F483" s="104">
        <v>1500</v>
      </c>
    </row>
    <row r="484" spans="2:7" x14ac:dyDescent="0.3">
      <c r="B484" s="99">
        <v>451</v>
      </c>
      <c r="C484" s="99">
        <v>33400</v>
      </c>
      <c r="D484" s="99">
        <v>48185</v>
      </c>
      <c r="E484" s="17" t="s">
        <v>535</v>
      </c>
      <c r="F484" s="104">
        <v>4500</v>
      </c>
    </row>
    <row r="485" spans="2:7" x14ac:dyDescent="0.3">
      <c r="B485" s="99">
        <v>451</v>
      </c>
      <c r="C485" s="99">
        <v>33400</v>
      </c>
      <c r="D485" s="99">
        <v>48187</v>
      </c>
      <c r="E485" s="17" t="s">
        <v>534</v>
      </c>
      <c r="F485" s="104">
        <v>1500</v>
      </c>
      <c r="G485" s="95"/>
    </row>
    <row r="486" spans="2:7" x14ac:dyDescent="0.3">
      <c r="B486" s="99">
        <v>451</v>
      </c>
      <c r="C486" s="99">
        <v>33400</v>
      </c>
      <c r="D486" s="99">
        <v>48188</v>
      </c>
      <c r="E486" s="17" t="s">
        <v>533</v>
      </c>
      <c r="F486" s="104">
        <v>300</v>
      </c>
    </row>
    <row r="487" spans="2:7" x14ac:dyDescent="0.3">
      <c r="B487" s="99">
        <v>451</v>
      </c>
      <c r="C487" s="99">
        <v>33400</v>
      </c>
      <c r="D487" s="99">
        <v>48189</v>
      </c>
      <c r="E487" s="17" t="s">
        <v>532</v>
      </c>
      <c r="F487" s="104">
        <v>500</v>
      </c>
    </row>
    <row r="488" spans="2:7" x14ac:dyDescent="0.3">
      <c r="B488" s="99">
        <v>451</v>
      </c>
      <c r="C488" s="99">
        <v>33400</v>
      </c>
      <c r="D488" s="99">
        <v>48191</v>
      </c>
      <c r="E488" s="17" t="s">
        <v>791</v>
      </c>
      <c r="F488" s="104">
        <v>500</v>
      </c>
    </row>
    <row r="489" spans="2:7" x14ac:dyDescent="0.3">
      <c r="B489" s="99">
        <v>451</v>
      </c>
      <c r="C489" s="99">
        <v>33400</v>
      </c>
      <c r="D489" s="99">
        <v>48192</v>
      </c>
      <c r="E489" s="17" t="s">
        <v>792</v>
      </c>
      <c r="F489" s="104">
        <v>600</v>
      </c>
    </row>
    <row r="490" spans="2:7" x14ac:dyDescent="0.3">
      <c r="B490" s="99">
        <v>451</v>
      </c>
      <c r="C490" s="99">
        <v>33400</v>
      </c>
      <c r="D490" s="99">
        <v>48193</v>
      </c>
      <c r="E490" s="17" t="s">
        <v>531</v>
      </c>
      <c r="F490" s="104">
        <v>1000</v>
      </c>
    </row>
    <row r="491" spans="2:7" x14ac:dyDescent="0.3">
      <c r="B491" s="99">
        <v>451</v>
      </c>
      <c r="C491" s="99">
        <v>33400</v>
      </c>
      <c r="D491" s="99">
        <v>48194</v>
      </c>
      <c r="E491" s="17" t="s">
        <v>530</v>
      </c>
      <c r="F491" s="104">
        <v>3600</v>
      </c>
    </row>
    <row r="492" spans="2:7" x14ac:dyDescent="0.3">
      <c r="B492" s="99">
        <v>451</v>
      </c>
      <c r="C492" s="99">
        <v>33400</v>
      </c>
      <c r="D492" s="99">
        <v>48195</v>
      </c>
      <c r="E492" s="17" t="s">
        <v>529</v>
      </c>
      <c r="F492" s="104">
        <v>1500</v>
      </c>
    </row>
    <row r="493" spans="2:7" x14ac:dyDescent="0.3">
      <c r="B493" s="99">
        <v>451</v>
      </c>
      <c r="C493" s="99">
        <v>33400</v>
      </c>
      <c r="D493" s="99">
        <v>48196</v>
      </c>
      <c r="E493" s="17" t="s">
        <v>528</v>
      </c>
      <c r="F493" s="104">
        <v>1000</v>
      </c>
    </row>
    <row r="494" spans="2:7" x14ac:dyDescent="0.3">
      <c r="B494" s="99">
        <v>451</v>
      </c>
      <c r="C494" s="99">
        <v>33400</v>
      </c>
      <c r="D494" s="99">
        <v>48197</v>
      </c>
      <c r="E494" s="17" t="s">
        <v>527</v>
      </c>
      <c r="F494" s="104">
        <v>3500</v>
      </c>
    </row>
    <row r="495" spans="2:7" x14ac:dyDescent="0.3">
      <c r="B495" s="99">
        <v>451</v>
      </c>
      <c r="C495" s="99">
        <v>33400</v>
      </c>
      <c r="D495" s="99">
        <v>48198</v>
      </c>
      <c r="E495" s="17" t="s">
        <v>526</v>
      </c>
      <c r="F495" s="104">
        <v>1500</v>
      </c>
    </row>
    <row r="496" spans="2:7" x14ac:dyDescent="0.3">
      <c r="B496" s="99">
        <v>451</v>
      </c>
      <c r="C496" s="99">
        <v>33402</v>
      </c>
      <c r="D496" s="99">
        <v>22609</v>
      </c>
      <c r="E496" s="17" t="s">
        <v>519</v>
      </c>
      <c r="F496" s="104">
        <v>2500</v>
      </c>
    </row>
    <row r="497" spans="2:7" x14ac:dyDescent="0.3">
      <c r="B497" s="99">
        <v>451</v>
      </c>
      <c r="C497" s="99">
        <v>33403</v>
      </c>
      <c r="D497" s="99">
        <v>48199</v>
      </c>
      <c r="E497" s="17" t="s">
        <v>525</v>
      </c>
      <c r="F497" s="104">
        <v>15000</v>
      </c>
    </row>
    <row r="498" spans="2:7" x14ac:dyDescent="0.3">
      <c r="B498" s="99">
        <v>451</v>
      </c>
      <c r="C498" s="99">
        <v>33404</v>
      </c>
      <c r="D498" s="99">
        <v>48199</v>
      </c>
      <c r="E498" s="17" t="s">
        <v>536</v>
      </c>
      <c r="F498" s="104">
        <v>18000</v>
      </c>
    </row>
    <row r="499" spans="2:7" x14ac:dyDescent="0.3">
      <c r="B499" s="99">
        <v>451</v>
      </c>
      <c r="C499" s="99">
        <v>33405</v>
      </c>
      <c r="D499" s="99">
        <v>22609</v>
      </c>
      <c r="E499" s="17" t="s">
        <v>888</v>
      </c>
      <c r="F499" s="104">
        <v>10000</v>
      </c>
      <c r="G499" s="148"/>
    </row>
    <row r="500" spans="2:7" s="95" customFormat="1" x14ac:dyDescent="0.3">
      <c r="B500" s="99">
        <v>451</v>
      </c>
      <c r="C500" s="99">
        <v>33405</v>
      </c>
      <c r="D500" s="99">
        <v>48100</v>
      </c>
      <c r="E500" s="17" t="s">
        <v>887</v>
      </c>
      <c r="F500" s="104">
        <v>3000</v>
      </c>
      <c r="G500" s="148"/>
    </row>
    <row r="501" spans="2:7" x14ac:dyDescent="0.3">
      <c r="B501" s="99">
        <v>451</v>
      </c>
      <c r="C501" s="99">
        <v>33406</v>
      </c>
      <c r="D501" s="99">
        <v>22609</v>
      </c>
      <c r="E501" s="17" t="s">
        <v>889</v>
      </c>
      <c r="F501" s="104">
        <v>5000</v>
      </c>
      <c r="G501" s="148"/>
    </row>
    <row r="502" spans="2:7" x14ac:dyDescent="0.3">
      <c r="B502" s="99">
        <v>451</v>
      </c>
      <c r="C502" s="99">
        <v>33499</v>
      </c>
      <c r="D502" s="99">
        <v>22602</v>
      </c>
      <c r="E502" s="17" t="s">
        <v>517</v>
      </c>
      <c r="F502" s="104">
        <v>4800</v>
      </c>
    </row>
    <row r="503" spans="2:7" x14ac:dyDescent="0.3">
      <c r="B503" s="99">
        <v>451</v>
      </c>
      <c r="C503" s="99">
        <v>33600</v>
      </c>
      <c r="D503" s="99">
        <v>48199</v>
      </c>
      <c r="E503" s="17" t="s">
        <v>537</v>
      </c>
      <c r="F503" s="104">
        <v>450</v>
      </c>
    </row>
    <row r="504" spans="2:7" x14ac:dyDescent="0.3">
      <c r="B504" s="99">
        <v>451</v>
      </c>
      <c r="C504" s="99">
        <v>33899</v>
      </c>
      <c r="D504" s="99">
        <v>22609</v>
      </c>
      <c r="E504" s="17" t="s">
        <v>520</v>
      </c>
      <c r="F504" s="104">
        <v>57100</v>
      </c>
    </row>
    <row r="505" spans="2:7" x14ac:dyDescent="0.3">
      <c r="B505" s="20">
        <v>451</v>
      </c>
      <c r="C505" s="21"/>
      <c r="D505" s="21"/>
      <c r="E505" s="22" t="s">
        <v>539</v>
      </c>
      <c r="F505" s="38">
        <f>SUM(F451:F504)</f>
        <v>348956.47</v>
      </c>
    </row>
    <row r="506" spans="2:7" x14ac:dyDescent="0.3">
      <c r="B506" s="99">
        <v>452</v>
      </c>
      <c r="C506" s="99">
        <v>34100</v>
      </c>
      <c r="D506" s="99">
        <v>22609</v>
      </c>
      <c r="E506" s="17" t="s">
        <v>546</v>
      </c>
      <c r="F506" s="104">
        <v>5000</v>
      </c>
    </row>
    <row r="507" spans="2:7" x14ac:dyDescent="0.3">
      <c r="B507" s="99">
        <v>452</v>
      </c>
      <c r="C507" s="99">
        <v>34100</v>
      </c>
      <c r="D507" s="99">
        <v>47900</v>
      </c>
      <c r="E507" s="17" t="s">
        <v>551</v>
      </c>
      <c r="F507" s="104">
        <v>6300</v>
      </c>
    </row>
    <row r="508" spans="2:7" x14ac:dyDescent="0.3">
      <c r="B508" s="99">
        <v>452</v>
      </c>
      <c r="C508" s="99">
        <v>34100</v>
      </c>
      <c r="D508" s="99">
        <v>48183</v>
      </c>
      <c r="E508" s="17" t="s">
        <v>808</v>
      </c>
      <c r="F508" s="104">
        <v>500</v>
      </c>
    </row>
    <row r="509" spans="2:7" x14ac:dyDescent="0.3">
      <c r="B509" s="99">
        <v>452</v>
      </c>
      <c r="C509" s="99">
        <v>34100</v>
      </c>
      <c r="D509" s="99">
        <v>48184</v>
      </c>
      <c r="E509" s="17" t="s">
        <v>807</v>
      </c>
      <c r="F509" s="104">
        <v>1000</v>
      </c>
    </row>
    <row r="510" spans="2:7" x14ac:dyDescent="0.3">
      <c r="B510" s="99">
        <v>452</v>
      </c>
      <c r="C510" s="99">
        <v>34100</v>
      </c>
      <c r="D510" s="99">
        <v>48185</v>
      </c>
      <c r="E510" s="17" t="s">
        <v>806</v>
      </c>
      <c r="F510" s="104">
        <v>1000</v>
      </c>
    </row>
    <row r="511" spans="2:7" x14ac:dyDescent="0.3">
      <c r="B511" s="99">
        <v>452</v>
      </c>
      <c r="C511" s="99">
        <v>34100</v>
      </c>
      <c r="D511" s="99">
        <v>48186</v>
      </c>
      <c r="E511" s="17" t="s">
        <v>805</v>
      </c>
      <c r="F511" s="104">
        <v>800</v>
      </c>
    </row>
    <row r="512" spans="2:7" x14ac:dyDescent="0.3">
      <c r="B512" s="99">
        <v>452</v>
      </c>
      <c r="C512" s="99">
        <v>34100</v>
      </c>
      <c r="D512" s="99">
        <v>48187</v>
      </c>
      <c r="E512" s="17" t="s">
        <v>804</v>
      </c>
      <c r="F512" s="104">
        <v>2500</v>
      </c>
    </row>
    <row r="513" spans="2:7" x14ac:dyDescent="0.3">
      <c r="B513" s="99">
        <v>452</v>
      </c>
      <c r="C513" s="99">
        <v>34100</v>
      </c>
      <c r="D513" s="99">
        <v>48188</v>
      </c>
      <c r="E513" s="17" t="s">
        <v>803</v>
      </c>
      <c r="F513" s="104">
        <v>2500</v>
      </c>
    </row>
    <row r="514" spans="2:7" x14ac:dyDescent="0.3">
      <c r="B514" s="99">
        <v>452</v>
      </c>
      <c r="C514" s="99">
        <v>34100</v>
      </c>
      <c r="D514" s="99">
        <v>48189</v>
      </c>
      <c r="E514" s="17" t="s">
        <v>802</v>
      </c>
      <c r="F514" s="104">
        <v>2000</v>
      </c>
    </row>
    <row r="515" spans="2:7" x14ac:dyDescent="0.3">
      <c r="B515" s="99">
        <v>452</v>
      </c>
      <c r="C515" s="99">
        <v>34100</v>
      </c>
      <c r="D515" s="99">
        <v>48190</v>
      </c>
      <c r="E515" s="17" t="s">
        <v>801</v>
      </c>
      <c r="F515" s="104">
        <v>1000</v>
      </c>
    </row>
    <row r="516" spans="2:7" x14ac:dyDescent="0.3">
      <c r="B516" s="99">
        <v>452</v>
      </c>
      <c r="C516" s="99">
        <v>34100</v>
      </c>
      <c r="D516" s="99">
        <v>48191</v>
      </c>
      <c r="E516" s="17" t="s">
        <v>800</v>
      </c>
      <c r="F516" s="104">
        <v>3500</v>
      </c>
    </row>
    <row r="517" spans="2:7" x14ac:dyDescent="0.3">
      <c r="B517" s="99">
        <v>452</v>
      </c>
      <c r="C517" s="99">
        <v>34100</v>
      </c>
      <c r="D517" s="99">
        <v>48192</v>
      </c>
      <c r="E517" s="17" t="s">
        <v>799</v>
      </c>
      <c r="F517" s="104">
        <v>14000</v>
      </c>
    </row>
    <row r="518" spans="2:7" x14ac:dyDescent="0.3">
      <c r="B518" s="99">
        <v>452</v>
      </c>
      <c r="C518" s="99">
        <v>34100</v>
      </c>
      <c r="D518" s="99">
        <v>48193</v>
      </c>
      <c r="E518" s="17" t="s">
        <v>798</v>
      </c>
      <c r="F518" s="104">
        <v>9000</v>
      </c>
    </row>
    <row r="519" spans="2:7" x14ac:dyDescent="0.3">
      <c r="B519" s="99">
        <v>452</v>
      </c>
      <c r="C519" s="99">
        <v>34100</v>
      </c>
      <c r="D519" s="99">
        <v>48194</v>
      </c>
      <c r="E519" s="17" t="s">
        <v>797</v>
      </c>
      <c r="F519" s="104">
        <v>1800</v>
      </c>
    </row>
    <row r="520" spans="2:7" x14ac:dyDescent="0.3">
      <c r="B520" s="99">
        <v>452</v>
      </c>
      <c r="C520" s="99">
        <v>34100</v>
      </c>
      <c r="D520" s="99">
        <v>48195</v>
      </c>
      <c r="E520" s="17" t="s">
        <v>796</v>
      </c>
      <c r="F520" s="104">
        <v>1400</v>
      </c>
    </row>
    <row r="521" spans="2:7" x14ac:dyDescent="0.3">
      <c r="B521" s="99">
        <v>452</v>
      </c>
      <c r="C521" s="99">
        <v>34100</v>
      </c>
      <c r="D521" s="99">
        <v>48196</v>
      </c>
      <c r="E521" s="17" t="s">
        <v>795</v>
      </c>
      <c r="F521" s="104">
        <v>13000</v>
      </c>
    </row>
    <row r="522" spans="2:7" x14ac:dyDescent="0.3">
      <c r="B522" s="99">
        <v>452</v>
      </c>
      <c r="C522" s="99">
        <v>34100</v>
      </c>
      <c r="D522" s="99">
        <v>48197</v>
      </c>
      <c r="E522" s="17" t="s">
        <v>794</v>
      </c>
      <c r="F522" s="104">
        <v>6000</v>
      </c>
    </row>
    <row r="523" spans="2:7" x14ac:dyDescent="0.3">
      <c r="B523" s="99">
        <v>452</v>
      </c>
      <c r="C523" s="99">
        <v>34100</v>
      </c>
      <c r="D523" s="99">
        <v>48198</v>
      </c>
      <c r="E523" s="17" t="s">
        <v>793</v>
      </c>
      <c r="F523" s="104">
        <v>12900</v>
      </c>
    </row>
    <row r="524" spans="2:7" x14ac:dyDescent="0.3">
      <c r="B524" s="99">
        <v>452</v>
      </c>
      <c r="C524" s="99">
        <v>34100</v>
      </c>
      <c r="D524" s="99">
        <v>48199</v>
      </c>
      <c r="E524" s="17" t="s">
        <v>550</v>
      </c>
      <c r="F524" s="104">
        <v>30000</v>
      </c>
    </row>
    <row r="525" spans="2:7" x14ac:dyDescent="0.3">
      <c r="B525" s="99">
        <v>452</v>
      </c>
      <c r="C525" s="99">
        <v>34102</v>
      </c>
      <c r="D525" s="99">
        <v>22609</v>
      </c>
      <c r="E525" s="17" t="s">
        <v>547</v>
      </c>
      <c r="F525" s="104">
        <v>18000</v>
      </c>
    </row>
    <row r="526" spans="2:7" x14ac:dyDescent="0.3">
      <c r="B526" s="99">
        <v>452</v>
      </c>
      <c r="C526" s="99">
        <v>34201</v>
      </c>
      <c r="D526" s="99">
        <v>21200</v>
      </c>
      <c r="E526" s="17" t="s">
        <v>720</v>
      </c>
      <c r="F526" s="104">
        <v>97000</v>
      </c>
      <c r="G526" s="107"/>
    </row>
    <row r="527" spans="2:7" ht="15.6" x14ac:dyDescent="0.3">
      <c r="B527" s="99">
        <v>452</v>
      </c>
      <c r="C527" s="99">
        <v>34201</v>
      </c>
      <c r="D527" s="99">
        <v>22100</v>
      </c>
      <c r="E527" s="17" t="s">
        <v>701</v>
      </c>
      <c r="F527" s="104">
        <v>15000</v>
      </c>
      <c r="G527" s="128"/>
    </row>
    <row r="528" spans="2:7" ht="15.6" x14ac:dyDescent="0.3">
      <c r="B528" s="99">
        <v>452</v>
      </c>
      <c r="C528" s="99">
        <v>34201</v>
      </c>
      <c r="D528" s="99">
        <v>22101</v>
      </c>
      <c r="E528" s="17" t="s">
        <v>702</v>
      </c>
      <c r="F528" s="104">
        <v>7500</v>
      </c>
      <c r="G528" s="128"/>
    </row>
    <row r="529" spans="2:7" ht="15.6" x14ac:dyDescent="0.3">
      <c r="B529" s="99">
        <v>452</v>
      </c>
      <c r="C529" s="99">
        <v>34201</v>
      </c>
      <c r="D529" s="99">
        <v>22102</v>
      </c>
      <c r="E529" s="17" t="s">
        <v>703</v>
      </c>
      <c r="F529" s="104">
        <v>9000</v>
      </c>
      <c r="G529" s="129"/>
    </row>
    <row r="530" spans="2:7" ht="15.6" x14ac:dyDescent="0.3">
      <c r="B530" s="99">
        <v>452</v>
      </c>
      <c r="C530" s="99">
        <v>34299</v>
      </c>
      <c r="D530" s="99">
        <v>21200</v>
      </c>
      <c r="E530" s="17" t="s">
        <v>540</v>
      </c>
      <c r="F530" s="104">
        <v>10000</v>
      </c>
      <c r="G530" s="128"/>
    </row>
    <row r="531" spans="2:7" ht="15.6" x14ac:dyDescent="0.3">
      <c r="B531" s="99">
        <v>452</v>
      </c>
      <c r="C531" s="99">
        <v>34299</v>
      </c>
      <c r="D531" s="99">
        <v>21300</v>
      </c>
      <c r="E531" s="17" t="s">
        <v>541</v>
      </c>
      <c r="F531" s="104">
        <v>50</v>
      </c>
      <c r="G531" s="128"/>
    </row>
    <row r="532" spans="2:7" ht="15.6" x14ac:dyDescent="0.3">
      <c r="B532" s="99">
        <v>452</v>
      </c>
      <c r="C532" s="99">
        <v>34299</v>
      </c>
      <c r="D532" s="99">
        <v>22100</v>
      </c>
      <c r="E532" s="17" t="s">
        <v>542</v>
      </c>
      <c r="F532" s="104">
        <v>15000</v>
      </c>
      <c r="G532" s="128"/>
    </row>
    <row r="533" spans="2:7" ht="15.6" x14ac:dyDescent="0.3">
      <c r="B533" s="99">
        <v>452</v>
      </c>
      <c r="C533" s="99">
        <v>34299</v>
      </c>
      <c r="D533" s="99">
        <v>22101</v>
      </c>
      <c r="E533" s="17" t="s">
        <v>543</v>
      </c>
      <c r="F533" s="104">
        <v>6000</v>
      </c>
      <c r="G533" s="128"/>
    </row>
    <row r="534" spans="2:7" ht="15.6" x14ac:dyDescent="0.3">
      <c r="B534" s="99">
        <v>452</v>
      </c>
      <c r="C534" s="99">
        <v>34299</v>
      </c>
      <c r="D534" s="99">
        <v>22102</v>
      </c>
      <c r="E534" s="17" t="s">
        <v>544</v>
      </c>
      <c r="F534" s="104">
        <v>7000</v>
      </c>
      <c r="G534" s="128"/>
    </row>
    <row r="535" spans="2:7" ht="15.6" x14ac:dyDescent="0.3">
      <c r="B535" s="99">
        <v>452</v>
      </c>
      <c r="C535" s="99">
        <v>34299</v>
      </c>
      <c r="D535" s="99">
        <v>22199</v>
      </c>
      <c r="E535" s="17" t="s">
        <v>545</v>
      </c>
      <c r="F535" s="104">
        <v>2000</v>
      </c>
      <c r="G535" s="128"/>
    </row>
    <row r="536" spans="2:7" ht="15.6" x14ac:dyDescent="0.3">
      <c r="B536" s="99">
        <v>452</v>
      </c>
      <c r="C536" s="99">
        <v>34299</v>
      </c>
      <c r="D536" s="99">
        <v>22700</v>
      </c>
      <c r="E536" s="17" t="s">
        <v>548</v>
      </c>
      <c r="F536" s="104">
        <v>800</v>
      </c>
      <c r="G536" s="128"/>
    </row>
    <row r="537" spans="2:7" ht="15.6" x14ac:dyDescent="0.3">
      <c r="B537" s="99">
        <v>452</v>
      </c>
      <c r="C537" s="99">
        <v>34299</v>
      </c>
      <c r="D537" s="99">
        <v>47900</v>
      </c>
      <c r="E537" s="17" t="s">
        <v>549</v>
      </c>
      <c r="F537" s="104">
        <v>210000</v>
      </c>
      <c r="G537" s="128"/>
    </row>
    <row r="538" spans="2:7" ht="15.6" x14ac:dyDescent="0.3">
      <c r="B538" s="20">
        <v>452</v>
      </c>
      <c r="C538" s="21"/>
      <c r="D538" s="21"/>
      <c r="E538" s="22" t="s">
        <v>552</v>
      </c>
      <c r="F538" s="37">
        <f>SUM(F506:F537)</f>
        <v>511550</v>
      </c>
      <c r="G538" s="129"/>
    </row>
    <row r="539" spans="2:7" ht="15.6" x14ac:dyDescent="0.3">
      <c r="B539" s="99">
        <v>454</v>
      </c>
      <c r="C539" s="99">
        <v>33002</v>
      </c>
      <c r="D539" s="99">
        <v>21200</v>
      </c>
      <c r="E539" s="17" t="s">
        <v>553</v>
      </c>
      <c r="F539" s="104">
        <v>1500</v>
      </c>
      <c r="G539" s="128"/>
    </row>
    <row r="540" spans="2:7" ht="15.6" x14ac:dyDescent="0.3">
      <c r="B540" s="99">
        <v>454</v>
      </c>
      <c r="C540" s="99">
        <v>33002</v>
      </c>
      <c r="D540" s="99">
        <v>22000</v>
      </c>
      <c r="E540" s="17" t="s">
        <v>554</v>
      </c>
      <c r="F540" s="104">
        <v>1000</v>
      </c>
      <c r="G540" s="128"/>
    </row>
    <row r="541" spans="2:7" ht="15.6" x14ac:dyDescent="0.3">
      <c r="B541" s="99">
        <v>454</v>
      </c>
      <c r="C541" s="99">
        <v>33002</v>
      </c>
      <c r="D541" s="99">
        <v>22100</v>
      </c>
      <c r="E541" s="17" t="s">
        <v>555</v>
      </c>
      <c r="F541" s="104">
        <v>4500</v>
      </c>
      <c r="G541" s="128"/>
    </row>
    <row r="542" spans="2:7" ht="15.6" x14ac:dyDescent="0.3">
      <c r="B542" s="99">
        <v>454</v>
      </c>
      <c r="C542" s="99">
        <v>33002</v>
      </c>
      <c r="D542" s="99">
        <v>22101</v>
      </c>
      <c r="E542" s="17" t="s">
        <v>556</v>
      </c>
      <c r="F542" s="104">
        <v>350</v>
      </c>
      <c r="G542" s="130"/>
    </row>
    <row r="543" spans="2:7" x14ac:dyDescent="0.3">
      <c r="B543" s="99">
        <v>454</v>
      </c>
      <c r="C543" s="99">
        <v>33002</v>
      </c>
      <c r="D543" s="99">
        <v>22602</v>
      </c>
      <c r="E543" s="17" t="s">
        <v>557</v>
      </c>
      <c r="F543" s="104">
        <v>3000</v>
      </c>
    </row>
    <row r="544" spans="2:7" x14ac:dyDescent="0.3">
      <c r="B544" s="99">
        <v>454</v>
      </c>
      <c r="C544" s="99">
        <v>33002</v>
      </c>
      <c r="D544" s="99">
        <v>22609</v>
      </c>
      <c r="E544" s="17" t="s">
        <v>560</v>
      </c>
      <c r="F544" s="104">
        <v>15000</v>
      </c>
    </row>
    <row r="545" spans="2:6" x14ac:dyDescent="0.3">
      <c r="B545" s="99">
        <v>454</v>
      </c>
      <c r="C545" s="99">
        <v>33002</v>
      </c>
      <c r="D545" s="99">
        <v>22700</v>
      </c>
      <c r="E545" s="17" t="s">
        <v>564</v>
      </c>
      <c r="F545" s="104">
        <v>14503.91</v>
      </c>
    </row>
    <row r="546" spans="2:6" x14ac:dyDescent="0.3">
      <c r="B546" s="99">
        <v>454</v>
      </c>
      <c r="C546" s="99">
        <v>33002</v>
      </c>
      <c r="D546" s="99">
        <v>22799</v>
      </c>
      <c r="E546" s="17" t="s">
        <v>559</v>
      </c>
      <c r="F546" s="104">
        <v>1000</v>
      </c>
    </row>
    <row r="547" spans="2:6" x14ac:dyDescent="0.3">
      <c r="B547" s="99">
        <v>454</v>
      </c>
      <c r="C547" s="99">
        <v>33002</v>
      </c>
      <c r="D547" s="99">
        <v>62301</v>
      </c>
      <c r="E547" s="17" t="s">
        <v>563</v>
      </c>
      <c r="F547" s="104">
        <v>1000</v>
      </c>
    </row>
    <row r="548" spans="2:6" x14ac:dyDescent="0.3">
      <c r="B548" s="99">
        <v>454</v>
      </c>
      <c r="C548" s="99">
        <v>33002</v>
      </c>
      <c r="D548" s="99">
        <v>62501</v>
      </c>
      <c r="E548" s="17" t="s">
        <v>562</v>
      </c>
      <c r="F548" s="104">
        <v>500</v>
      </c>
    </row>
    <row r="549" spans="2:6" x14ac:dyDescent="0.3">
      <c r="B549" s="99">
        <v>454</v>
      </c>
      <c r="C549" s="99">
        <v>33400</v>
      </c>
      <c r="D549" s="99">
        <v>22699</v>
      </c>
      <c r="E549" s="17" t="s">
        <v>561</v>
      </c>
      <c r="F549" s="104">
        <v>25000</v>
      </c>
    </row>
    <row r="550" spans="2:6" x14ac:dyDescent="0.3">
      <c r="B550" s="99">
        <v>454</v>
      </c>
      <c r="C550" s="99">
        <v>33400</v>
      </c>
      <c r="D550" s="99">
        <v>48001</v>
      </c>
      <c r="E550" s="17" t="s">
        <v>638</v>
      </c>
      <c r="F550" s="104">
        <v>1700</v>
      </c>
    </row>
    <row r="551" spans="2:6" x14ac:dyDescent="0.3">
      <c r="B551" s="99">
        <v>454</v>
      </c>
      <c r="C551" s="99">
        <v>33400</v>
      </c>
      <c r="D551" s="99">
        <v>48003</v>
      </c>
      <c r="E551" s="17" t="s">
        <v>639</v>
      </c>
      <c r="F551" s="104">
        <v>2100</v>
      </c>
    </row>
    <row r="552" spans="2:6" x14ac:dyDescent="0.3">
      <c r="B552" s="99">
        <v>454</v>
      </c>
      <c r="C552" s="99">
        <v>33400</v>
      </c>
      <c r="D552" s="99">
        <v>48004</v>
      </c>
      <c r="E552" s="17" t="s">
        <v>640</v>
      </c>
      <c r="F552" s="104">
        <v>2100</v>
      </c>
    </row>
    <row r="553" spans="2:6" x14ac:dyDescent="0.3">
      <c r="B553" s="99">
        <v>454</v>
      </c>
      <c r="C553" s="99">
        <v>33401</v>
      </c>
      <c r="D553" s="99">
        <v>22606</v>
      </c>
      <c r="E553" s="17" t="s">
        <v>558</v>
      </c>
      <c r="F553" s="104">
        <v>30000</v>
      </c>
    </row>
    <row r="554" spans="2:6" x14ac:dyDescent="0.3">
      <c r="B554" s="20">
        <v>454</v>
      </c>
      <c r="C554" s="21"/>
      <c r="D554" s="21"/>
      <c r="E554" s="22" t="s">
        <v>566</v>
      </c>
      <c r="F554" s="37">
        <f>SUM(F539:F553)</f>
        <v>103253.91</v>
      </c>
    </row>
    <row r="555" spans="2:6" x14ac:dyDescent="0.3">
      <c r="B555" s="99">
        <v>455</v>
      </c>
      <c r="C555" s="99">
        <v>92400</v>
      </c>
      <c r="D555" s="99">
        <v>22699</v>
      </c>
      <c r="E555" s="17" t="s">
        <v>567</v>
      </c>
      <c r="F555" s="104">
        <v>7500</v>
      </c>
    </row>
    <row r="556" spans="2:6" x14ac:dyDescent="0.3">
      <c r="B556" s="99">
        <v>455</v>
      </c>
      <c r="C556" s="99">
        <v>92400</v>
      </c>
      <c r="D556" s="99">
        <v>48103</v>
      </c>
      <c r="E556" s="17" t="s">
        <v>568</v>
      </c>
      <c r="F556" s="104">
        <v>5000</v>
      </c>
    </row>
    <row r="557" spans="2:6" x14ac:dyDescent="0.3">
      <c r="B557" s="99">
        <v>455</v>
      </c>
      <c r="C557" s="99">
        <v>92400</v>
      </c>
      <c r="D557" s="99">
        <v>62901</v>
      </c>
      <c r="E557" s="17" t="s">
        <v>569</v>
      </c>
      <c r="F557" s="104">
        <v>300000</v>
      </c>
    </row>
    <row r="558" spans="2:6" x14ac:dyDescent="0.3">
      <c r="B558" s="20">
        <v>455</v>
      </c>
      <c r="C558" s="21"/>
      <c r="D558" s="21"/>
      <c r="E558" s="22" t="s">
        <v>570</v>
      </c>
      <c r="F558" s="37">
        <f>SUM(F555:F557)</f>
        <v>312500</v>
      </c>
    </row>
    <row r="559" spans="2:6" x14ac:dyDescent="0.3">
      <c r="B559" s="99">
        <v>463</v>
      </c>
      <c r="C559" s="99">
        <v>92501</v>
      </c>
      <c r="D559" s="99">
        <v>22602</v>
      </c>
      <c r="E559" s="17" t="s">
        <v>572</v>
      </c>
      <c r="F559" s="104">
        <v>20876</v>
      </c>
    </row>
    <row r="560" spans="2:6" x14ac:dyDescent="0.3">
      <c r="B560" s="99">
        <v>463</v>
      </c>
      <c r="C560" s="99">
        <v>92502</v>
      </c>
      <c r="D560" s="99">
        <v>21300</v>
      </c>
      <c r="E560" s="17" t="s">
        <v>571</v>
      </c>
      <c r="F560" s="104">
        <v>1500</v>
      </c>
    </row>
    <row r="561" spans="2:6" x14ac:dyDescent="0.3">
      <c r="B561" s="20">
        <v>463</v>
      </c>
      <c r="C561" s="21"/>
      <c r="D561" s="21"/>
      <c r="E561" s="22" t="s">
        <v>573</v>
      </c>
      <c r="F561" s="23">
        <f>SUM(F559:F560)</f>
        <v>22376</v>
      </c>
    </row>
    <row r="562" spans="2:6" x14ac:dyDescent="0.3">
      <c r="B562" s="99">
        <v>611</v>
      </c>
      <c r="C562" s="153" t="s">
        <v>575</v>
      </c>
      <c r="D562" s="99">
        <v>31000</v>
      </c>
      <c r="E562" s="17" t="s">
        <v>576</v>
      </c>
      <c r="F562" s="104">
        <v>75000</v>
      </c>
    </row>
    <row r="563" spans="2:6" x14ac:dyDescent="0.3">
      <c r="B563" s="99">
        <v>611</v>
      </c>
      <c r="C563" s="153" t="s">
        <v>575</v>
      </c>
      <c r="D563" s="99">
        <v>31001</v>
      </c>
      <c r="E563" s="17" t="s">
        <v>577</v>
      </c>
      <c r="F563" s="104">
        <v>15000</v>
      </c>
    </row>
    <row r="564" spans="2:6" x14ac:dyDescent="0.3">
      <c r="B564" s="99">
        <v>611</v>
      </c>
      <c r="C564" s="153" t="s">
        <v>575</v>
      </c>
      <c r="D564" s="99">
        <v>91100</v>
      </c>
      <c r="E564" s="17" t="s">
        <v>718</v>
      </c>
      <c r="F564" s="104">
        <v>305000</v>
      </c>
    </row>
    <row r="565" spans="2:6" x14ac:dyDescent="0.3">
      <c r="B565" s="99">
        <v>611</v>
      </c>
      <c r="C565" s="153" t="s">
        <v>575</v>
      </c>
      <c r="D565" s="99">
        <v>91300</v>
      </c>
      <c r="E565" s="17" t="s">
        <v>581</v>
      </c>
      <c r="F565" s="104">
        <v>945000</v>
      </c>
    </row>
    <row r="566" spans="2:6" x14ac:dyDescent="0.3">
      <c r="B566" s="99">
        <v>611</v>
      </c>
      <c r="C566" s="99">
        <v>92900</v>
      </c>
      <c r="D566" s="99">
        <v>50000</v>
      </c>
      <c r="E566" s="17" t="s">
        <v>580</v>
      </c>
      <c r="F566" s="104">
        <v>85000</v>
      </c>
    </row>
    <row r="567" spans="2:6" x14ac:dyDescent="0.3">
      <c r="B567" s="99">
        <v>611</v>
      </c>
      <c r="C567" s="99">
        <v>93102</v>
      </c>
      <c r="D567" s="99">
        <v>22706</v>
      </c>
      <c r="E567" s="17" t="s">
        <v>719</v>
      </c>
      <c r="F567" s="104">
        <v>5000</v>
      </c>
    </row>
    <row r="568" spans="2:6" x14ac:dyDescent="0.3">
      <c r="B568" s="99">
        <v>611</v>
      </c>
      <c r="C568" s="99">
        <v>93400</v>
      </c>
      <c r="D568" s="99">
        <v>22708</v>
      </c>
      <c r="E568" s="17" t="s">
        <v>574</v>
      </c>
      <c r="F568" s="104">
        <v>175000</v>
      </c>
    </row>
    <row r="569" spans="2:6" x14ac:dyDescent="0.3">
      <c r="B569" s="99">
        <v>611</v>
      </c>
      <c r="C569" s="99">
        <v>93400</v>
      </c>
      <c r="D569" s="99">
        <v>35200</v>
      </c>
      <c r="E569" s="17" t="s">
        <v>578</v>
      </c>
      <c r="F569" s="104">
        <v>2000</v>
      </c>
    </row>
    <row r="570" spans="2:6" x14ac:dyDescent="0.3">
      <c r="B570" s="99">
        <v>611</v>
      </c>
      <c r="C570" s="99">
        <v>93403</v>
      </c>
      <c r="D570" s="99">
        <v>35900</v>
      </c>
      <c r="E570" s="17" t="s">
        <v>579</v>
      </c>
      <c r="F570" s="104">
        <v>75000</v>
      </c>
    </row>
    <row r="571" spans="2:6" x14ac:dyDescent="0.3">
      <c r="B571" s="20">
        <v>611</v>
      </c>
      <c r="C571" s="21"/>
      <c r="D571" s="21"/>
      <c r="E571" s="22" t="s">
        <v>582</v>
      </c>
      <c r="F571" s="37">
        <f>SUM(F562:F570)</f>
        <v>1682000</v>
      </c>
    </row>
    <row r="572" spans="2:6" x14ac:dyDescent="0.3">
      <c r="B572" s="99">
        <v>621</v>
      </c>
      <c r="C572" s="99">
        <v>24100</v>
      </c>
      <c r="D572" s="99">
        <v>22699</v>
      </c>
      <c r="E572" s="17" t="s">
        <v>587</v>
      </c>
      <c r="F572" s="104">
        <v>2700</v>
      </c>
    </row>
    <row r="573" spans="2:6" x14ac:dyDescent="0.3">
      <c r="B573" s="99">
        <v>621</v>
      </c>
      <c r="C573" s="99">
        <v>24100</v>
      </c>
      <c r="D573" s="99">
        <v>46500</v>
      </c>
      <c r="E573" s="17" t="s">
        <v>593</v>
      </c>
      <c r="F573" s="104">
        <v>12500</v>
      </c>
    </row>
    <row r="574" spans="2:6" x14ac:dyDescent="0.3">
      <c r="B574" s="99">
        <v>621</v>
      </c>
      <c r="C574" s="99">
        <v>24100</v>
      </c>
      <c r="D574" s="99">
        <v>47000</v>
      </c>
      <c r="E574" s="17" t="s">
        <v>595</v>
      </c>
      <c r="F574" s="104">
        <v>75000</v>
      </c>
    </row>
    <row r="575" spans="2:6" x14ac:dyDescent="0.3">
      <c r="B575" s="99">
        <v>621</v>
      </c>
      <c r="C575" s="99">
        <v>24100</v>
      </c>
      <c r="D575" s="99">
        <v>48000</v>
      </c>
      <c r="E575" s="17" t="s">
        <v>592</v>
      </c>
      <c r="F575" s="104">
        <v>1500</v>
      </c>
    </row>
    <row r="576" spans="2:6" x14ac:dyDescent="0.3">
      <c r="B576" s="99">
        <v>621</v>
      </c>
      <c r="C576" s="99">
        <v>24101</v>
      </c>
      <c r="D576" s="99">
        <v>22602</v>
      </c>
      <c r="E576" s="17" t="s">
        <v>583</v>
      </c>
      <c r="F576" s="104">
        <v>20000</v>
      </c>
    </row>
    <row r="577" spans="2:6" x14ac:dyDescent="0.3">
      <c r="B577" s="99">
        <v>621</v>
      </c>
      <c r="C577" s="99">
        <v>24101</v>
      </c>
      <c r="D577" s="99">
        <v>22606</v>
      </c>
      <c r="E577" s="17" t="s">
        <v>584</v>
      </c>
      <c r="F577" s="104">
        <v>35000</v>
      </c>
    </row>
    <row r="578" spans="2:6" x14ac:dyDescent="0.3">
      <c r="B578" s="99">
        <v>621</v>
      </c>
      <c r="C578" s="99">
        <v>32600</v>
      </c>
      <c r="D578" s="99">
        <v>22606</v>
      </c>
      <c r="E578" s="17" t="s">
        <v>585</v>
      </c>
      <c r="F578" s="104">
        <v>25000</v>
      </c>
    </row>
    <row r="579" spans="2:6" x14ac:dyDescent="0.3">
      <c r="B579" s="99">
        <v>621</v>
      </c>
      <c r="C579" s="99">
        <v>43000</v>
      </c>
      <c r="D579" s="99">
        <v>21200</v>
      </c>
      <c r="E579" s="17" t="s">
        <v>697</v>
      </c>
      <c r="F579" s="104">
        <v>2000</v>
      </c>
    </row>
    <row r="580" spans="2:6" x14ac:dyDescent="0.3">
      <c r="B580" s="99">
        <v>621</v>
      </c>
      <c r="C580" s="99">
        <v>43000</v>
      </c>
      <c r="D580" s="99">
        <v>22000</v>
      </c>
      <c r="E580" s="17" t="s">
        <v>706</v>
      </c>
      <c r="F580" s="104">
        <v>2500</v>
      </c>
    </row>
    <row r="581" spans="2:6" x14ac:dyDescent="0.3">
      <c r="B581" s="99">
        <v>621</v>
      </c>
      <c r="C581" s="99">
        <v>43000</v>
      </c>
      <c r="D581" s="99">
        <v>22100</v>
      </c>
      <c r="E581" s="17" t="s">
        <v>660</v>
      </c>
      <c r="F581" s="104">
        <v>7500</v>
      </c>
    </row>
    <row r="582" spans="2:6" x14ac:dyDescent="0.3">
      <c r="B582" s="99">
        <v>621</v>
      </c>
      <c r="C582" s="99">
        <v>43000</v>
      </c>
      <c r="D582" s="99">
        <v>22101</v>
      </c>
      <c r="E582" s="17" t="s">
        <v>661</v>
      </c>
      <c r="F582" s="104">
        <v>800</v>
      </c>
    </row>
    <row r="583" spans="2:6" x14ac:dyDescent="0.3">
      <c r="B583" s="99">
        <v>621</v>
      </c>
      <c r="C583" s="99">
        <v>43000</v>
      </c>
      <c r="D583" s="99">
        <v>22602</v>
      </c>
      <c r="E583" s="17" t="s">
        <v>705</v>
      </c>
      <c r="F583" s="104">
        <v>20000</v>
      </c>
    </row>
    <row r="584" spans="2:6" x14ac:dyDescent="0.3">
      <c r="B584" s="99">
        <v>621</v>
      </c>
      <c r="C584" s="99">
        <v>43000</v>
      </c>
      <c r="D584" s="99">
        <v>22700</v>
      </c>
      <c r="E584" s="17" t="s">
        <v>565</v>
      </c>
      <c r="F584" s="104">
        <v>45749.99</v>
      </c>
    </row>
    <row r="585" spans="2:6" x14ac:dyDescent="0.3">
      <c r="B585" s="99">
        <v>621</v>
      </c>
      <c r="C585" s="99">
        <v>43000</v>
      </c>
      <c r="D585" s="99">
        <v>47900</v>
      </c>
      <c r="E585" s="17" t="s">
        <v>590</v>
      </c>
      <c r="F585" s="104">
        <v>60000</v>
      </c>
    </row>
    <row r="586" spans="2:6" x14ac:dyDescent="0.3">
      <c r="B586" s="99">
        <v>621</v>
      </c>
      <c r="C586" s="99">
        <v>43110</v>
      </c>
      <c r="D586" s="99">
        <v>22699</v>
      </c>
      <c r="E586" s="17" t="s">
        <v>589</v>
      </c>
      <c r="F586" s="104">
        <v>40000</v>
      </c>
    </row>
    <row r="587" spans="2:6" x14ac:dyDescent="0.3">
      <c r="B587" s="99">
        <v>621</v>
      </c>
      <c r="C587" s="99">
        <v>43200</v>
      </c>
      <c r="D587" s="99">
        <v>22699</v>
      </c>
      <c r="E587" s="17" t="s">
        <v>596</v>
      </c>
      <c r="F587" s="104">
        <v>35000</v>
      </c>
    </row>
    <row r="588" spans="2:6" x14ac:dyDescent="0.3">
      <c r="B588" s="99">
        <v>621</v>
      </c>
      <c r="C588" s="99">
        <v>43200</v>
      </c>
      <c r="D588" s="99">
        <v>22706</v>
      </c>
      <c r="E588" s="17" t="s">
        <v>811</v>
      </c>
      <c r="F588" s="104">
        <v>3500</v>
      </c>
    </row>
    <row r="589" spans="2:6" x14ac:dyDescent="0.3">
      <c r="B589" s="99">
        <v>621</v>
      </c>
      <c r="C589" s="99">
        <v>43200</v>
      </c>
      <c r="D589" s="99">
        <v>46500</v>
      </c>
      <c r="E589" s="17" t="s">
        <v>594</v>
      </c>
      <c r="F589" s="104">
        <v>2155</v>
      </c>
    </row>
    <row r="590" spans="2:6" x14ac:dyDescent="0.3">
      <c r="B590" s="99">
        <v>621</v>
      </c>
      <c r="C590" s="99">
        <v>43300</v>
      </c>
      <c r="D590" s="99">
        <v>22606</v>
      </c>
      <c r="E590" s="17" t="s">
        <v>586</v>
      </c>
      <c r="F590" s="104">
        <v>15000</v>
      </c>
    </row>
    <row r="591" spans="2:6" x14ac:dyDescent="0.3">
      <c r="B591" s="99">
        <v>621</v>
      </c>
      <c r="C591" s="99">
        <v>43302</v>
      </c>
      <c r="D591" s="99">
        <v>22699</v>
      </c>
      <c r="E591" s="17" t="s">
        <v>588</v>
      </c>
      <c r="F591" s="104">
        <v>40000</v>
      </c>
    </row>
    <row r="592" spans="2:6" x14ac:dyDescent="0.3">
      <c r="B592" s="99">
        <v>621</v>
      </c>
      <c r="C592" s="99">
        <v>43302</v>
      </c>
      <c r="D592" s="99">
        <v>22799</v>
      </c>
      <c r="E592" s="17" t="s">
        <v>846</v>
      </c>
      <c r="F592" s="104">
        <v>17000</v>
      </c>
    </row>
    <row r="593" spans="2:6" x14ac:dyDescent="0.3">
      <c r="B593" s="99">
        <v>621</v>
      </c>
      <c r="C593" s="99">
        <v>43302</v>
      </c>
      <c r="D593" s="99">
        <v>47900</v>
      </c>
      <c r="E593" s="17" t="s">
        <v>597</v>
      </c>
      <c r="F593" s="104">
        <v>12000</v>
      </c>
    </row>
    <row r="594" spans="2:6" x14ac:dyDescent="0.3">
      <c r="B594" s="99">
        <v>621</v>
      </c>
      <c r="C594" s="99">
        <v>49300</v>
      </c>
      <c r="D594" s="99">
        <v>22699</v>
      </c>
      <c r="E594" s="17" t="s">
        <v>591</v>
      </c>
      <c r="F594" s="104">
        <v>19000</v>
      </c>
    </row>
    <row r="595" spans="2:6" x14ac:dyDescent="0.3">
      <c r="B595" s="20">
        <v>621</v>
      </c>
      <c r="C595" s="21"/>
      <c r="D595" s="21"/>
      <c r="E595" s="22" t="s">
        <v>598</v>
      </c>
      <c r="F595" s="37">
        <f>SUM(F572:F594)</f>
        <v>493904.99</v>
      </c>
    </row>
    <row r="596" spans="2:6" x14ac:dyDescent="0.3">
      <c r="B596" s="24"/>
      <c r="C596" s="25"/>
      <c r="D596" s="25"/>
      <c r="E596" s="15"/>
      <c r="F596" s="16"/>
    </row>
    <row r="597" spans="2:6" ht="16.2" thickBot="1" x14ac:dyDescent="0.35">
      <c r="B597" s="14"/>
      <c r="C597" s="13"/>
      <c r="D597" s="14"/>
      <c r="E597" s="12" t="s">
        <v>632</v>
      </c>
      <c r="F597" s="12">
        <f>+F20+F26+F29+F251+F259+F264+F277+F302+F312+F338+F380+F384+F386+F389+F410+F413+F431+F436+F450+F505+F538+F554+F558+F561+F571+F595+F32</f>
        <v>20602387.548399996</v>
      </c>
    </row>
    <row r="598" spans="2:6" x14ac:dyDescent="0.3">
      <c r="B598" s="24"/>
      <c r="C598" s="25"/>
      <c r="D598" s="25"/>
      <c r="E598" s="15"/>
      <c r="F598" s="26"/>
    </row>
    <row r="599" spans="2:6" x14ac:dyDescent="0.3">
      <c r="B599" s="24"/>
      <c r="C599" s="25"/>
      <c r="D599" s="25"/>
      <c r="E599" s="15"/>
      <c r="F599" s="26">
        <f>+F597-'PDES ECONOMIC'!F586</f>
        <v>0</v>
      </c>
    </row>
    <row r="600" spans="2:6" x14ac:dyDescent="0.3">
      <c r="D600" s="25"/>
      <c r="E600" s="15"/>
      <c r="F600" s="26"/>
    </row>
    <row r="601" spans="2:6" x14ac:dyDescent="0.3">
      <c r="D601" s="25"/>
      <c r="E601" s="15"/>
      <c r="F601" s="26"/>
    </row>
    <row r="602" spans="2:6" ht="15" thickBot="1" x14ac:dyDescent="0.35">
      <c r="D602" s="25"/>
      <c r="E602" s="15"/>
      <c r="F602" s="26"/>
    </row>
    <row r="603" spans="2:6" ht="16.2" thickBot="1" x14ac:dyDescent="0.35">
      <c r="D603" s="79" t="s">
        <v>142</v>
      </c>
      <c r="E603" s="80" t="s">
        <v>599</v>
      </c>
      <c r="F603" s="81">
        <v>2022</v>
      </c>
    </row>
    <row r="604" spans="2:6" ht="16.8" thickTop="1" thickBot="1" x14ac:dyDescent="0.35">
      <c r="D604" s="82">
        <f>B20</f>
        <v>120</v>
      </c>
      <c r="E604" s="83" t="str">
        <f>E20</f>
        <v>SERVEIS GENERALS</v>
      </c>
      <c r="F604" s="84">
        <f>F20</f>
        <v>252560.41</v>
      </c>
    </row>
    <row r="605" spans="2:6" ht="16.8" thickTop="1" thickBot="1" x14ac:dyDescent="0.35">
      <c r="D605" s="82">
        <f>B26</f>
        <v>121</v>
      </c>
      <c r="E605" s="83" t="str">
        <f>E26</f>
        <v>SECRETARIA</v>
      </c>
      <c r="F605" s="84">
        <f>F26</f>
        <v>261499.73</v>
      </c>
    </row>
    <row r="606" spans="2:6" ht="16.8" thickTop="1" thickBot="1" x14ac:dyDescent="0.35">
      <c r="D606" s="82">
        <f>B29</f>
        <v>123</v>
      </c>
      <c r="E606" s="83" t="str">
        <f>E29</f>
        <v>ALCALDIA</v>
      </c>
      <c r="F606" s="84">
        <f>F29</f>
        <v>16550</v>
      </c>
    </row>
    <row r="607" spans="2:6" ht="16.8" thickTop="1" thickBot="1" x14ac:dyDescent="0.35">
      <c r="D607" s="82">
        <f>B32</f>
        <v>124</v>
      </c>
      <c r="E607" s="83" t="str">
        <f>E32</f>
        <v>CÀRRECS ELECTES</v>
      </c>
      <c r="F607" s="84">
        <f>F32</f>
        <v>174020</v>
      </c>
    </row>
    <row r="608" spans="2:6" ht="16.8" thickTop="1" thickBot="1" x14ac:dyDescent="0.35">
      <c r="D608" s="82">
        <f>B251</f>
        <v>127</v>
      </c>
      <c r="E608" s="83" t="str">
        <f>E251</f>
        <v>RECURSOS HUMANS</v>
      </c>
      <c r="F608" s="84">
        <f>F251</f>
        <v>6783407.71</v>
      </c>
    </row>
    <row r="609" spans="4:6" ht="16.8" thickTop="1" thickBot="1" x14ac:dyDescent="0.35">
      <c r="D609" s="82">
        <f>B259</f>
        <v>128</v>
      </c>
      <c r="E609" s="83" t="str">
        <f>E259</f>
        <v>INFORMÀTICA</v>
      </c>
      <c r="F609" s="84">
        <f>F259</f>
        <v>218820</v>
      </c>
    </row>
    <row r="610" spans="4:6" ht="16.8" thickTop="1" thickBot="1" x14ac:dyDescent="0.35">
      <c r="D610" s="82">
        <f>B264</f>
        <v>129</v>
      </c>
      <c r="E610" s="83" t="str">
        <f>E264</f>
        <v>TRANSPORT PÚBLIC</v>
      </c>
      <c r="F610" s="84">
        <f>F264</f>
        <v>404800</v>
      </c>
    </row>
    <row r="611" spans="4:6" ht="16.8" thickTop="1" thickBot="1" x14ac:dyDescent="0.35">
      <c r="D611" s="82">
        <f>B277</f>
        <v>221</v>
      </c>
      <c r="E611" s="83" t="str">
        <f>E277</f>
        <v>POLICIA LOCAL</v>
      </c>
      <c r="F611" s="84">
        <f>F277</f>
        <v>233360.83000000002</v>
      </c>
    </row>
    <row r="612" spans="4:6" ht="16.8" thickTop="1" thickBot="1" x14ac:dyDescent="0.35">
      <c r="D612" s="82">
        <f>B302</f>
        <v>313</v>
      </c>
      <c r="E612" s="83" t="str">
        <f>E302</f>
        <v>BENESTAR SOCIAL</v>
      </c>
      <c r="F612" s="84">
        <f>F302</f>
        <v>623029.21</v>
      </c>
    </row>
    <row r="613" spans="4:6" ht="16.8" thickTop="1" thickBot="1" x14ac:dyDescent="0.35">
      <c r="D613" s="82">
        <f>B312</f>
        <v>413</v>
      </c>
      <c r="E613" s="83" t="str">
        <f>E312</f>
        <v>SERVEIS DE SANEJAMENT</v>
      </c>
      <c r="F613" s="84">
        <f>F312</f>
        <v>3928970.8299999996</v>
      </c>
    </row>
    <row r="614" spans="4:6" ht="16.8" thickTop="1" thickBot="1" x14ac:dyDescent="0.35">
      <c r="D614" s="82">
        <f>B338</f>
        <v>421</v>
      </c>
      <c r="E614" s="83" t="str">
        <f>E338</f>
        <v>LLARS D'INFANTS MUNICIPALS</v>
      </c>
      <c r="F614" s="84">
        <f>F338</f>
        <v>213914.54</v>
      </c>
    </row>
    <row r="615" spans="4:6" ht="16.8" thickTop="1" thickBot="1" x14ac:dyDescent="0.35">
      <c r="D615" s="82">
        <f>B380</f>
        <v>422</v>
      </c>
      <c r="E615" s="83" t="str">
        <f>E380</f>
        <v>CENTRES D'EDUCACIÓ INFANTIL I PRIMÀRIA (CEIP)</v>
      </c>
      <c r="F615" s="84">
        <f>F380</f>
        <v>569734.87840000005</v>
      </c>
    </row>
    <row r="616" spans="4:6" ht="16.8" thickTop="1" thickBot="1" x14ac:dyDescent="0.35">
      <c r="D616" s="82">
        <f>B384</f>
        <v>423</v>
      </c>
      <c r="E616" s="83" t="str">
        <f>E384</f>
        <v>ESCOLA D'ADULTS</v>
      </c>
      <c r="F616" s="84">
        <f>F384</f>
        <v>1900</v>
      </c>
    </row>
    <row r="617" spans="4:6" ht="16.8" thickTop="1" thickBot="1" x14ac:dyDescent="0.35">
      <c r="D617" s="82">
        <v>424</v>
      </c>
      <c r="E617" s="83" t="s">
        <v>600</v>
      </c>
      <c r="F617" s="84">
        <v>1500</v>
      </c>
    </row>
    <row r="618" spans="4:6" ht="16.8" thickTop="1" thickBot="1" x14ac:dyDescent="0.35">
      <c r="D618" s="82">
        <f>B389</f>
        <v>425</v>
      </c>
      <c r="E618" s="83" t="str">
        <f>E389</f>
        <v>INSTITUTS D'ENSENYAMENT SECUNDARI (IES)</v>
      </c>
      <c r="F618" s="84">
        <f>F389</f>
        <v>4500</v>
      </c>
    </row>
    <row r="619" spans="4:6" ht="16.8" thickTop="1" thickBot="1" x14ac:dyDescent="0.35">
      <c r="D619" s="82">
        <f>B410</f>
        <v>432</v>
      </c>
      <c r="E619" s="83" t="str">
        <f>E410</f>
        <v>SERVEIS TÈCNICS URBANÍSTICS</v>
      </c>
      <c r="F619" s="84">
        <f>F410</f>
        <v>1868598.1800000002</v>
      </c>
    </row>
    <row r="620" spans="4:6" ht="16.8" thickTop="1" thickBot="1" x14ac:dyDescent="0.35">
      <c r="D620" s="82">
        <f>B413</f>
        <v>443</v>
      </c>
      <c r="E620" s="83" t="str">
        <f>E413</f>
        <v>SERVEIS DE CEMENTIRI</v>
      </c>
      <c r="F620" s="84">
        <f>F413</f>
        <v>35403.65</v>
      </c>
    </row>
    <row r="621" spans="4:6" ht="16.8" thickTop="1" thickBot="1" x14ac:dyDescent="0.35">
      <c r="D621" s="82">
        <f>B431</f>
        <v>444</v>
      </c>
      <c r="E621" s="83" t="str">
        <f>E431</f>
        <v>BRIGADA D'OBRES I SERVEIS</v>
      </c>
      <c r="F621" s="84">
        <f>F431</f>
        <v>810761.41</v>
      </c>
    </row>
    <row r="622" spans="4:6" ht="16.8" thickTop="1" thickBot="1" x14ac:dyDescent="0.35">
      <c r="D622" s="82">
        <f>B436</f>
        <v>445</v>
      </c>
      <c r="E622" s="83" t="str">
        <f>E436</f>
        <v>BRIGADA DE JARDINERIA</v>
      </c>
      <c r="F622" s="84">
        <f>F436</f>
        <v>355448.19</v>
      </c>
    </row>
    <row r="623" spans="4:6" ht="16.8" thickTop="1" thickBot="1" x14ac:dyDescent="0.35">
      <c r="D623" s="82">
        <f>B450</f>
        <v>446</v>
      </c>
      <c r="E623" s="83" t="str">
        <f>E450</f>
        <v>QUALITAT AMBIENTAL I MEDI NATURAL</v>
      </c>
      <c r="F623" s="84">
        <f>F450</f>
        <v>369066.61</v>
      </c>
    </row>
    <row r="624" spans="4:6" ht="16.8" thickTop="1" thickBot="1" x14ac:dyDescent="0.35">
      <c r="D624" s="82">
        <f>B505</f>
        <v>451</v>
      </c>
      <c r="E624" s="83" t="str">
        <f>E505</f>
        <v>CULTURA</v>
      </c>
      <c r="F624" s="84">
        <f>F505</f>
        <v>348956.47</v>
      </c>
    </row>
    <row r="625" spans="2:6" ht="16.8" thickTop="1" thickBot="1" x14ac:dyDescent="0.35">
      <c r="D625" s="82">
        <f>B538</f>
        <v>452</v>
      </c>
      <c r="E625" s="83" t="str">
        <f>E538</f>
        <v>ESPORTS</v>
      </c>
      <c r="F625" s="84">
        <f>F538</f>
        <v>511550</v>
      </c>
    </row>
    <row r="626" spans="2:6" ht="16.8" thickTop="1" thickBot="1" x14ac:dyDescent="0.35">
      <c r="D626" s="82">
        <f>B554</f>
        <v>454</v>
      </c>
      <c r="E626" s="83" t="str">
        <f>E554</f>
        <v>JOVENTUT</v>
      </c>
      <c r="F626" s="84">
        <f>F554</f>
        <v>103253.91</v>
      </c>
    </row>
    <row r="627" spans="2:6" ht="16.8" thickTop="1" thickBot="1" x14ac:dyDescent="0.35">
      <c r="D627" s="82">
        <f>B558</f>
        <v>455</v>
      </c>
      <c r="E627" s="83" t="str">
        <f>E558</f>
        <v>RELACIONS AMB ENTITATS</v>
      </c>
      <c r="F627" s="84">
        <f>F558</f>
        <v>312500</v>
      </c>
    </row>
    <row r="628" spans="2:6" ht="16.8" thickTop="1" thickBot="1" x14ac:dyDescent="0.35">
      <c r="D628" s="82">
        <f>B561</f>
        <v>463</v>
      </c>
      <c r="E628" s="83" t="str">
        <f>E561</f>
        <v>COMUNICACIÓ I PUBLICACIONS CIUTADANES</v>
      </c>
      <c r="F628" s="84">
        <f>F561</f>
        <v>22376</v>
      </c>
    </row>
    <row r="629" spans="2:6" ht="16.8" thickTop="1" thickBot="1" x14ac:dyDescent="0.35">
      <c r="D629" s="82">
        <f>B571</f>
        <v>611</v>
      </c>
      <c r="E629" s="83" t="str">
        <f>E571</f>
        <v>HISENDA</v>
      </c>
      <c r="F629" s="84">
        <f>F571</f>
        <v>1682000</v>
      </c>
    </row>
    <row r="630" spans="2:6" ht="16.8" thickTop="1" thickBot="1" x14ac:dyDescent="0.35">
      <c r="D630" s="85">
        <f>B592</f>
        <v>621</v>
      </c>
      <c r="E630" s="86" t="str">
        <f>E595</f>
        <v>PROMOCIÓ ECONÒMICA</v>
      </c>
      <c r="F630" s="87">
        <f>F595</f>
        <v>493904.99</v>
      </c>
    </row>
    <row r="631" spans="2:6" ht="16.2" thickBot="1" x14ac:dyDescent="0.35">
      <c r="D631" s="88"/>
      <c r="E631" s="89"/>
      <c r="F631" s="90"/>
    </row>
    <row r="632" spans="2:6" ht="16.2" thickBot="1" x14ac:dyDescent="0.35">
      <c r="D632" s="180" t="s">
        <v>849</v>
      </c>
      <c r="E632" s="181"/>
      <c r="F632" s="91">
        <f>SUM(F604:F630)</f>
        <v>20602387.548399996</v>
      </c>
    </row>
    <row r="633" spans="2:6" ht="15.6" x14ac:dyDescent="0.3">
      <c r="B633" s="27"/>
      <c r="C633" s="28"/>
      <c r="D633" s="92"/>
      <c r="E633" s="93"/>
      <c r="F633" s="93"/>
    </row>
    <row r="634" spans="2:6" ht="15.6" x14ac:dyDescent="0.3">
      <c r="D634" s="53"/>
      <c r="E634" s="53"/>
      <c r="F634" s="105">
        <f>+F597-F632</f>
        <v>0</v>
      </c>
    </row>
  </sheetData>
  <sortState ref="B572:F594">
    <sortCondition ref="B572:B594"/>
    <sortCondition ref="C572:C594"/>
    <sortCondition ref="D572:D594"/>
  </sortState>
  <mergeCells count="2">
    <mergeCell ref="D632:E632"/>
    <mergeCell ref="B1:F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10" orientation="portrait" r:id="rId1"/>
  <headerFooter>
    <oddHeader xml:space="preserve">&amp;L&amp;"Arial Narrow,Normal"&amp;12Regidoria d'Hisenda
</oddHeader>
    <oddFooter>Página &amp;P</oddFooter>
  </headerFooter>
  <rowBreaks count="6" manualBreakCount="6">
    <brk id="251" max="16383" man="1"/>
    <brk id="299" max="16383" man="1"/>
    <brk id="338" max="16383" man="1"/>
    <brk id="389" max="16383" man="1"/>
    <brk id="410" max="16383" man="1"/>
    <brk id="59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05"/>
  <sheetViews>
    <sheetView workbookViewId="0">
      <selection activeCell="G6" sqref="G6"/>
    </sheetView>
  </sheetViews>
  <sheetFormatPr baseColWidth="10" defaultRowHeight="14.4" x14ac:dyDescent="0.3"/>
  <cols>
    <col min="2" max="2" width="8.109375" bestFit="1" customWidth="1"/>
    <col min="3" max="4" width="10.33203125" bestFit="1" customWidth="1"/>
    <col min="5" max="5" width="69.33203125" bestFit="1" customWidth="1"/>
    <col min="6" max="7" width="15.6640625" customWidth="1"/>
    <col min="9" max="9" width="16.44140625" customWidth="1"/>
    <col min="10" max="10" width="11.44140625" customWidth="1"/>
    <col min="11" max="11" width="42.5546875" customWidth="1"/>
    <col min="12" max="12" width="14.88671875" customWidth="1"/>
    <col min="13" max="13" width="14" customWidth="1"/>
    <col min="14" max="14" width="16.33203125" customWidth="1"/>
  </cols>
  <sheetData>
    <row r="1" spans="2:6" ht="50.25" customHeight="1" x14ac:dyDescent="0.3">
      <c r="B1" s="185" t="s">
        <v>876</v>
      </c>
      <c r="C1" s="185"/>
      <c r="D1" s="185"/>
      <c r="E1" s="185"/>
      <c r="F1" s="185"/>
    </row>
    <row r="2" spans="2:6" ht="31.2" x14ac:dyDescent="0.3">
      <c r="B2" s="29"/>
      <c r="C2" s="29"/>
      <c r="D2" s="30"/>
      <c r="E2" s="31" t="s">
        <v>923</v>
      </c>
      <c r="F2" s="31" t="s">
        <v>875</v>
      </c>
    </row>
    <row r="3" spans="2:6" x14ac:dyDescent="0.3">
      <c r="B3" s="32"/>
      <c r="C3" s="33"/>
      <c r="D3" s="33"/>
      <c r="E3" s="19"/>
      <c r="F3" s="34"/>
    </row>
    <row r="4" spans="2:6" x14ac:dyDescent="0.3">
      <c r="B4" s="97" t="s">
        <v>142</v>
      </c>
      <c r="C4" s="97" t="s">
        <v>143</v>
      </c>
      <c r="D4" s="97" t="s">
        <v>144</v>
      </c>
      <c r="E4" s="35" t="s">
        <v>145</v>
      </c>
      <c r="F4" s="36">
        <v>2022</v>
      </c>
    </row>
    <row r="5" spans="2:6" x14ac:dyDescent="0.3">
      <c r="B5" s="136">
        <v>127</v>
      </c>
      <c r="C5" s="136">
        <v>13200</v>
      </c>
      <c r="D5" s="137">
        <v>12003</v>
      </c>
      <c r="E5" s="18" t="s">
        <v>171</v>
      </c>
      <c r="F5" s="94">
        <f>(804.05*18*14)+(804.05*2*7)+(804*1*2)+(804.05*7)+0.01+2011.68</f>
        <v>223125.34000000003</v>
      </c>
    </row>
    <row r="6" spans="2:6" x14ac:dyDescent="0.3">
      <c r="B6" s="137">
        <v>127</v>
      </c>
      <c r="C6" s="137">
        <v>13200</v>
      </c>
      <c r="D6" s="137">
        <v>12004</v>
      </c>
      <c r="E6" s="18" t="s">
        <v>172</v>
      </c>
      <c r="F6" s="94">
        <f>(804.05*11*14)+2011.68</f>
        <v>125835.37999999998</v>
      </c>
    </row>
    <row r="7" spans="2:6" x14ac:dyDescent="0.3">
      <c r="B7" s="137">
        <v>127</v>
      </c>
      <c r="C7" s="137">
        <v>13200</v>
      </c>
      <c r="D7" s="137">
        <v>12006</v>
      </c>
      <c r="E7" s="138" t="s">
        <v>173</v>
      </c>
      <c r="F7" s="94">
        <f>2811.79*14</f>
        <v>39365.06</v>
      </c>
    </row>
    <row r="8" spans="2:6" x14ac:dyDescent="0.3">
      <c r="B8" s="137">
        <v>127</v>
      </c>
      <c r="C8" s="137">
        <v>13200</v>
      </c>
      <c r="D8" s="137">
        <v>12100</v>
      </c>
      <c r="E8" s="18" t="s">
        <v>174</v>
      </c>
      <c r="F8" s="94">
        <f>(365.66*24*14)+(390.78*2*7)+(415.79*14)+(415.79*2)+(553.3*14)+(390.78*7)-1083.24-1624.86</f>
        <v>142758.88000000003</v>
      </c>
    </row>
    <row r="9" spans="2:6" x14ac:dyDescent="0.3">
      <c r="B9" s="137">
        <v>127</v>
      </c>
      <c r="C9" s="137">
        <v>13200</v>
      </c>
      <c r="D9" s="137">
        <v>12101</v>
      </c>
      <c r="E9" s="18" t="s">
        <v>175</v>
      </c>
      <c r="F9" s="94">
        <f>(457.66*14)+(562.44*15*14)+(657.82*2*14)+(657.82*6*14)+(853.37*14)+(853.37*2)+(1624.25*14)+(457.66*7)-1083.24-1624.87</f>
        <v>235084.41</v>
      </c>
    </row>
    <row r="10" spans="2:6" x14ac:dyDescent="0.3">
      <c r="B10" s="137">
        <v>127</v>
      </c>
      <c r="C10" s="137">
        <v>13200</v>
      </c>
      <c r="D10" s="137">
        <v>12103</v>
      </c>
      <c r="E10" s="18" t="s">
        <v>176</v>
      </c>
      <c r="F10" s="94">
        <f>12128.02*14-43634.65-1083.24-1624.87</f>
        <v>123449.52</v>
      </c>
    </row>
    <row r="11" spans="2:6" x14ac:dyDescent="0.3">
      <c r="B11" s="136">
        <v>127</v>
      </c>
      <c r="C11" s="136">
        <v>13200</v>
      </c>
      <c r="D11" s="137">
        <v>13000</v>
      </c>
      <c r="E11" s="18" t="s">
        <v>178</v>
      </c>
      <c r="F11" s="94">
        <v>25078.57</v>
      </c>
    </row>
    <row r="12" spans="2:6" x14ac:dyDescent="0.3">
      <c r="B12" s="137">
        <v>127</v>
      </c>
      <c r="C12" s="136">
        <v>13200</v>
      </c>
      <c r="D12" s="137">
        <v>13002</v>
      </c>
      <c r="E12" s="138" t="s">
        <v>179</v>
      </c>
      <c r="F12" s="94">
        <v>2153.5300000000002</v>
      </c>
    </row>
    <row r="13" spans="2:6" x14ac:dyDescent="0.3">
      <c r="B13" s="137">
        <v>127</v>
      </c>
      <c r="C13" s="137">
        <v>13200</v>
      </c>
      <c r="D13" s="137">
        <v>16000</v>
      </c>
      <c r="E13" s="19" t="s">
        <v>177</v>
      </c>
      <c r="F13" s="94">
        <v>331026.06000000006</v>
      </c>
    </row>
    <row r="14" spans="2:6" x14ac:dyDescent="0.3">
      <c r="B14" s="136">
        <v>127</v>
      </c>
      <c r="C14" s="136">
        <v>13200</v>
      </c>
      <c r="D14" s="136">
        <v>16000</v>
      </c>
      <c r="E14" s="19" t="s">
        <v>180</v>
      </c>
      <c r="F14" s="94">
        <v>9066.0499999999993</v>
      </c>
    </row>
    <row r="15" spans="2:6" x14ac:dyDescent="0.3">
      <c r="B15" s="136">
        <v>127</v>
      </c>
      <c r="C15" s="136">
        <v>15000</v>
      </c>
      <c r="D15" s="137">
        <v>12004</v>
      </c>
      <c r="E15" s="18" t="s">
        <v>192</v>
      </c>
      <c r="F15" s="94">
        <f>1338.36*14-0.04+2011.68</f>
        <v>20748.679999999997</v>
      </c>
    </row>
    <row r="16" spans="2:6" x14ac:dyDescent="0.3">
      <c r="B16" s="137">
        <v>127</v>
      </c>
      <c r="C16" s="136">
        <v>15000</v>
      </c>
      <c r="D16" s="137">
        <v>12006</v>
      </c>
      <c r="E16" s="138" t="s">
        <v>193</v>
      </c>
      <c r="F16" s="94">
        <f>287.51*14</f>
        <v>4025.14</v>
      </c>
    </row>
    <row r="17" spans="2:6" x14ac:dyDescent="0.3">
      <c r="B17" s="137">
        <v>127</v>
      </c>
      <c r="C17" s="136">
        <v>15000</v>
      </c>
      <c r="D17" s="137">
        <v>12100</v>
      </c>
      <c r="E17" s="18" t="s">
        <v>194</v>
      </c>
      <c r="F17" s="94">
        <f>681.26*14-1083.24</f>
        <v>8454.4</v>
      </c>
    </row>
    <row r="18" spans="2:6" x14ac:dyDescent="0.3">
      <c r="B18" s="137">
        <v>127</v>
      </c>
      <c r="C18" s="136">
        <v>15000</v>
      </c>
      <c r="D18" s="137">
        <v>12101</v>
      </c>
      <c r="E18" s="18" t="s">
        <v>195</v>
      </c>
      <c r="F18" s="94">
        <f>1012.86*14-1083.24</f>
        <v>13096.800000000001</v>
      </c>
    </row>
    <row r="19" spans="2:6" x14ac:dyDescent="0.3">
      <c r="B19" s="137">
        <v>127</v>
      </c>
      <c r="C19" s="136">
        <v>15000</v>
      </c>
      <c r="D19" s="137">
        <v>12103</v>
      </c>
      <c r="E19" s="18" t="s">
        <v>196</v>
      </c>
      <c r="F19" s="94">
        <f>21.8*14-123.06</f>
        <v>182.14</v>
      </c>
    </row>
    <row r="20" spans="2:6" x14ac:dyDescent="0.3">
      <c r="B20" s="137">
        <v>127</v>
      </c>
      <c r="C20" s="136">
        <v>15000</v>
      </c>
      <c r="D20" s="137">
        <v>16000</v>
      </c>
      <c r="E20" s="19" t="s">
        <v>197</v>
      </c>
      <c r="F20" s="94">
        <v>12838.810000000001</v>
      </c>
    </row>
    <row r="21" spans="2:6" x14ac:dyDescent="0.3">
      <c r="B21" s="136">
        <v>127</v>
      </c>
      <c r="C21" s="136">
        <v>15001</v>
      </c>
      <c r="D21" s="137">
        <v>13000</v>
      </c>
      <c r="E21" s="18" t="s">
        <v>198</v>
      </c>
      <c r="F21" s="94">
        <v>51889.36</v>
      </c>
    </row>
    <row r="22" spans="2:6" x14ac:dyDescent="0.3">
      <c r="B22" s="137">
        <v>127</v>
      </c>
      <c r="C22" s="136">
        <v>15001</v>
      </c>
      <c r="D22" s="137">
        <v>13002</v>
      </c>
      <c r="E22" s="138" t="s">
        <v>199</v>
      </c>
      <c r="F22" s="94">
        <v>2222.27</v>
      </c>
    </row>
    <row r="23" spans="2:6" x14ac:dyDescent="0.3">
      <c r="B23" s="137">
        <v>127</v>
      </c>
      <c r="C23" s="136">
        <v>15001</v>
      </c>
      <c r="D23" s="137">
        <v>16000</v>
      </c>
      <c r="E23" s="19" t="s">
        <v>200</v>
      </c>
      <c r="F23" s="94">
        <v>33819.980000000003</v>
      </c>
    </row>
    <row r="24" spans="2:6" x14ac:dyDescent="0.3">
      <c r="B24" s="137">
        <v>127</v>
      </c>
      <c r="C24" s="136">
        <v>15002</v>
      </c>
      <c r="D24" s="137">
        <v>13002</v>
      </c>
      <c r="E24" s="19" t="s">
        <v>202</v>
      </c>
      <c r="F24" s="94">
        <v>1139.18</v>
      </c>
    </row>
    <row r="25" spans="2:6" x14ac:dyDescent="0.3">
      <c r="B25" s="137">
        <v>127</v>
      </c>
      <c r="C25" s="136">
        <v>15002</v>
      </c>
      <c r="D25" s="137">
        <v>13100</v>
      </c>
      <c r="E25" s="19" t="s">
        <v>201</v>
      </c>
      <c r="F25" s="94">
        <v>45082.02</v>
      </c>
    </row>
    <row r="26" spans="2:6" x14ac:dyDescent="0.3">
      <c r="B26" s="137">
        <v>127</v>
      </c>
      <c r="C26" s="136">
        <v>15002</v>
      </c>
      <c r="D26" s="137">
        <v>16000</v>
      </c>
      <c r="E26" s="19" t="s">
        <v>203</v>
      </c>
      <c r="F26" s="94">
        <v>0</v>
      </c>
    </row>
    <row r="27" spans="2:6" x14ac:dyDescent="0.3">
      <c r="B27" s="136">
        <v>127</v>
      </c>
      <c r="C27" s="136">
        <v>15100</v>
      </c>
      <c r="D27" s="136">
        <v>12000</v>
      </c>
      <c r="E27" s="18" t="s">
        <v>181</v>
      </c>
      <c r="F27" s="94">
        <v>71365.63</v>
      </c>
    </row>
    <row r="28" spans="2:6" x14ac:dyDescent="0.3">
      <c r="B28" s="136">
        <v>127</v>
      </c>
      <c r="C28" s="136">
        <v>15100</v>
      </c>
      <c r="D28" s="136">
        <v>12001</v>
      </c>
      <c r="E28" s="18" t="s">
        <v>182</v>
      </c>
      <c r="F28" s="94">
        <v>51396.4</v>
      </c>
    </row>
    <row r="29" spans="2:6" x14ac:dyDescent="0.3">
      <c r="B29" s="136">
        <v>127</v>
      </c>
      <c r="C29" s="136">
        <v>15100</v>
      </c>
      <c r="D29" s="136">
        <v>12003</v>
      </c>
      <c r="E29" s="18" t="s">
        <v>183</v>
      </c>
      <c r="F29" s="94">
        <f>2412.14*14+2011.68</f>
        <v>35781.64</v>
      </c>
    </row>
    <row r="30" spans="2:6" x14ac:dyDescent="0.3">
      <c r="B30" s="137">
        <v>127</v>
      </c>
      <c r="C30" s="136">
        <v>15100</v>
      </c>
      <c r="D30" s="137">
        <v>12006</v>
      </c>
      <c r="E30" s="138" t="s">
        <v>184</v>
      </c>
      <c r="F30" s="94">
        <f>452.12*14</f>
        <v>6329.68</v>
      </c>
    </row>
    <row r="31" spans="2:6" x14ac:dyDescent="0.3">
      <c r="B31" s="137">
        <v>127</v>
      </c>
      <c r="C31" s="136">
        <v>15100</v>
      </c>
      <c r="D31" s="137">
        <v>12100</v>
      </c>
      <c r="E31" s="18" t="s">
        <v>185</v>
      </c>
      <c r="F31" s="94">
        <f>5481.01*14-1083.24-1624.87</f>
        <v>74026.03</v>
      </c>
    </row>
    <row r="32" spans="2:6" x14ac:dyDescent="0.3">
      <c r="B32" s="137">
        <v>127</v>
      </c>
      <c r="C32" s="136">
        <v>15100</v>
      </c>
      <c r="D32" s="137">
        <v>12101</v>
      </c>
      <c r="E32" s="18" t="s">
        <v>186</v>
      </c>
      <c r="F32" s="94">
        <f>6856.32*14-1083.24-1624.87</f>
        <v>93280.37</v>
      </c>
    </row>
    <row r="33" spans="2:7" x14ac:dyDescent="0.3">
      <c r="B33" s="137">
        <v>127</v>
      </c>
      <c r="C33" s="136">
        <v>15100</v>
      </c>
      <c r="D33" s="137">
        <v>12103</v>
      </c>
      <c r="E33" s="18" t="s">
        <v>187</v>
      </c>
      <c r="F33" s="94">
        <f>202.2*14-1083.24</f>
        <v>1747.5599999999997</v>
      </c>
    </row>
    <row r="34" spans="2:7" x14ac:dyDescent="0.3">
      <c r="B34" s="137">
        <v>127</v>
      </c>
      <c r="C34" s="136">
        <v>15100</v>
      </c>
      <c r="D34" s="137">
        <v>16000</v>
      </c>
      <c r="E34" s="19" t="s">
        <v>188</v>
      </c>
      <c r="F34" s="94">
        <v>100007.06</v>
      </c>
    </row>
    <row r="35" spans="2:7" x14ac:dyDescent="0.3">
      <c r="B35" s="136">
        <v>127</v>
      </c>
      <c r="C35" s="136">
        <v>15101</v>
      </c>
      <c r="D35" s="137">
        <v>13000</v>
      </c>
      <c r="E35" s="18" t="s">
        <v>189</v>
      </c>
      <c r="F35" s="94">
        <v>101501.28</v>
      </c>
    </row>
    <row r="36" spans="2:7" x14ac:dyDescent="0.3">
      <c r="B36" s="137">
        <v>127</v>
      </c>
      <c r="C36" s="136">
        <v>15101</v>
      </c>
      <c r="D36" s="137">
        <v>13002</v>
      </c>
      <c r="E36" s="138" t="s">
        <v>190</v>
      </c>
      <c r="F36" s="94">
        <v>6534.83</v>
      </c>
    </row>
    <row r="37" spans="2:7" x14ac:dyDescent="0.3">
      <c r="B37" s="137">
        <v>127</v>
      </c>
      <c r="C37" s="136">
        <v>15101</v>
      </c>
      <c r="D37" s="137">
        <v>16000</v>
      </c>
      <c r="E37" s="19" t="s">
        <v>191</v>
      </c>
      <c r="F37" s="94">
        <v>43889.33</v>
      </c>
    </row>
    <row r="38" spans="2:7" x14ac:dyDescent="0.3">
      <c r="B38" s="136">
        <v>127</v>
      </c>
      <c r="C38" s="136">
        <v>15102</v>
      </c>
      <c r="D38" s="137">
        <v>13100</v>
      </c>
      <c r="E38" s="19" t="s">
        <v>914</v>
      </c>
      <c r="F38" s="94">
        <v>22628.79</v>
      </c>
    </row>
    <row r="39" spans="2:7" x14ac:dyDescent="0.3">
      <c r="B39" s="137">
        <v>127</v>
      </c>
      <c r="C39" s="136">
        <v>15102</v>
      </c>
      <c r="D39" s="137">
        <v>13102</v>
      </c>
      <c r="E39" s="19" t="s">
        <v>915</v>
      </c>
      <c r="F39" s="94">
        <v>406.28</v>
      </c>
      <c r="G39" s="148"/>
    </row>
    <row r="40" spans="2:7" x14ac:dyDescent="0.3">
      <c r="B40" s="136">
        <v>127</v>
      </c>
      <c r="C40" s="136">
        <v>17000</v>
      </c>
      <c r="D40" s="137">
        <v>12001</v>
      </c>
      <c r="E40" s="18" t="s">
        <v>204</v>
      </c>
      <c r="F40" s="94">
        <v>18473.239999999998</v>
      </c>
    </row>
    <row r="41" spans="2:7" x14ac:dyDescent="0.3">
      <c r="B41" s="137">
        <v>127</v>
      </c>
      <c r="C41" s="136">
        <v>17000</v>
      </c>
      <c r="D41" s="137">
        <v>12006</v>
      </c>
      <c r="E41" s="138" t="s">
        <v>205</v>
      </c>
      <c r="F41" s="94">
        <v>0</v>
      </c>
    </row>
    <row r="42" spans="2:7" x14ac:dyDescent="0.3">
      <c r="B42" s="137">
        <v>127</v>
      </c>
      <c r="C42" s="136">
        <v>17000</v>
      </c>
      <c r="D42" s="137">
        <v>12100</v>
      </c>
      <c r="E42" s="18" t="s">
        <v>206</v>
      </c>
      <c r="F42" s="94">
        <f>491.03*14-1083.24</f>
        <v>5791.18</v>
      </c>
    </row>
    <row r="43" spans="2:7" x14ac:dyDescent="0.3">
      <c r="B43" s="137">
        <v>127</v>
      </c>
      <c r="C43" s="136">
        <v>17000</v>
      </c>
      <c r="D43" s="137">
        <v>12101</v>
      </c>
      <c r="E43" s="18" t="s">
        <v>207</v>
      </c>
      <c r="F43" s="94">
        <f>563.14*14-1083.24</f>
        <v>6800.72</v>
      </c>
    </row>
    <row r="44" spans="2:7" x14ac:dyDescent="0.3">
      <c r="B44" s="137">
        <v>127</v>
      </c>
      <c r="C44" s="136">
        <v>17000</v>
      </c>
      <c r="D44" s="137">
        <v>12103</v>
      </c>
      <c r="E44" s="18" t="s">
        <v>208</v>
      </c>
      <c r="F44" s="94">
        <v>0</v>
      </c>
    </row>
    <row r="45" spans="2:7" x14ac:dyDescent="0.3">
      <c r="B45" s="136">
        <v>127</v>
      </c>
      <c r="C45" s="136">
        <v>17000</v>
      </c>
      <c r="D45" s="137">
        <v>13000</v>
      </c>
      <c r="E45" s="18" t="s">
        <v>210</v>
      </c>
      <c r="F45" s="94">
        <v>29613.460000000003</v>
      </c>
    </row>
    <row r="46" spans="2:7" x14ac:dyDescent="0.3">
      <c r="B46" s="137">
        <v>127</v>
      </c>
      <c r="C46" s="136">
        <v>17000</v>
      </c>
      <c r="D46" s="137">
        <v>13000</v>
      </c>
      <c r="E46" s="19" t="s">
        <v>213</v>
      </c>
      <c r="F46" s="94">
        <v>19275.86</v>
      </c>
    </row>
    <row r="47" spans="2:7" x14ac:dyDescent="0.3">
      <c r="B47" s="137">
        <v>127</v>
      </c>
      <c r="C47" s="136">
        <v>17000</v>
      </c>
      <c r="D47" s="137">
        <v>13002</v>
      </c>
      <c r="E47" s="138" t="s">
        <v>211</v>
      </c>
      <c r="F47" s="94">
        <v>4325.49</v>
      </c>
    </row>
    <row r="48" spans="2:7" x14ac:dyDescent="0.3">
      <c r="B48" s="137">
        <v>127</v>
      </c>
      <c r="C48" s="136">
        <v>17000</v>
      </c>
      <c r="D48" s="137">
        <v>13002</v>
      </c>
      <c r="E48" s="19" t="s">
        <v>214</v>
      </c>
      <c r="F48" s="94">
        <v>0</v>
      </c>
    </row>
    <row r="49" spans="2:7" x14ac:dyDescent="0.3">
      <c r="B49" s="136">
        <v>127</v>
      </c>
      <c r="C49" s="137">
        <v>17000</v>
      </c>
      <c r="D49" s="136">
        <v>14300</v>
      </c>
      <c r="E49" s="18" t="s">
        <v>916</v>
      </c>
      <c r="F49" s="94">
        <v>4513.41</v>
      </c>
      <c r="G49" s="148"/>
    </row>
    <row r="50" spans="2:7" x14ac:dyDescent="0.3">
      <c r="B50" s="137">
        <v>127</v>
      </c>
      <c r="C50" s="136">
        <v>17000</v>
      </c>
      <c r="D50" s="137">
        <v>16000</v>
      </c>
      <c r="E50" s="19" t="s">
        <v>209</v>
      </c>
      <c r="F50" s="94">
        <v>7623.880000000001</v>
      </c>
    </row>
    <row r="51" spans="2:7" x14ac:dyDescent="0.3">
      <c r="B51" s="137">
        <v>127</v>
      </c>
      <c r="C51" s="136">
        <v>17000</v>
      </c>
      <c r="D51" s="137">
        <v>16000</v>
      </c>
      <c r="E51" s="19" t="s">
        <v>212</v>
      </c>
      <c r="F51" s="94">
        <v>19205.329999999998</v>
      </c>
    </row>
    <row r="52" spans="2:7" x14ac:dyDescent="0.3">
      <c r="B52" s="137">
        <v>127</v>
      </c>
      <c r="C52" s="136">
        <v>17000</v>
      </c>
      <c r="D52" s="137">
        <v>16000</v>
      </c>
      <c r="E52" s="19" t="s">
        <v>215</v>
      </c>
      <c r="F52" s="94">
        <v>0</v>
      </c>
    </row>
    <row r="53" spans="2:7" x14ac:dyDescent="0.3">
      <c r="B53" s="136">
        <v>127</v>
      </c>
      <c r="C53" s="136">
        <v>22100</v>
      </c>
      <c r="D53" s="136">
        <v>16204</v>
      </c>
      <c r="E53" s="18" t="s">
        <v>216</v>
      </c>
      <c r="F53" s="94">
        <v>1200</v>
      </c>
    </row>
    <row r="54" spans="2:7" x14ac:dyDescent="0.3">
      <c r="B54" s="136">
        <v>127</v>
      </c>
      <c r="C54" s="136">
        <v>23100</v>
      </c>
      <c r="D54" s="137">
        <v>13000</v>
      </c>
      <c r="E54" s="18" t="s">
        <v>217</v>
      </c>
      <c r="F54" s="94">
        <v>55209.729999999996</v>
      </c>
    </row>
    <row r="55" spans="2:7" x14ac:dyDescent="0.3">
      <c r="B55" s="137">
        <v>127</v>
      </c>
      <c r="C55" s="136">
        <v>23100</v>
      </c>
      <c r="D55" s="137">
        <v>13002</v>
      </c>
      <c r="E55" s="138" t="s">
        <v>218</v>
      </c>
      <c r="F55" s="94">
        <v>3199.89</v>
      </c>
    </row>
    <row r="56" spans="2:7" x14ac:dyDescent="0.3">
      <c r="B56" s="137">
        <v>127</v>
      </c>
      <c r="C56" s="136">
        <v>23100</v>
      </c>
      <c r="D56" s="137">
        <v>16000</v>
      </c>
      <c r="E56" s="19" t="s">
        <v>219</v>
      </c>
      <c r="F56" s="94">
        <v>71359.009999999995</v>
      </c>
    </row>
    <row r="57" spans="2:7" x14ac:dyDescent="0.3">
      <c r="B57" s="137">
        <v>127</v>
      </c>
      <c r="C57" s="136">
        <v>23101</v>
      </c>
      <c r="D57" s="137">
        <v>13002</v>
      </c>
      <c r="E57" s="19" t="s">
        <v>221</v>
      </c>
      <c r="F57" s="94">
        <v>4286.5200000000004</v>
      </c>
    </row>
    <row r="58" spans="2:7" x14ac:dyDescent="0.3">
      <c r="B58" s="137">
        <v>127</v>
      </c>
      <c r="C58" s="136">
        <v>23101</v>
      </c>
      <c r="D58" s="137">
        <v>13100</v>
      </c>
      <c r="E58" s="19" t="s">
        <v>220</v>
      </c>
      <c r="F58" s="94">
        <v>149384.99000000002</v>
      </c>
    </row>
    <row r="59" spans="2:7" x14ac:dyDescent="0.3">
      <c r="B59" s="137">
        <v>127</v>
      </c>
      <c r="C59" s="136">
        <v>23101</v>
      </c>
      <c r="D59" s="137">
        <v>16000</v>
      </c>
      <c r="E59" s="19" t="s">
        <v>222</v>
      </c>
      <c r="F59" s="94">
        <v>0</v>
      </c>
    </row>
    <row r="60" spans="2:7" x14ac:dyDescent="0.3">
      <c r="B60" s="137">
        <v>127</v>
      </c>
      <c r="C60" s="137">
        <v>23120</v>
      </c>
      <c r="D60" s="137">
        <v>13000</v>
      </c>
      <c r="E60" s="18" t="s">
        <v>223</v>
      </c>
      <c r="F60" s="94">
        <v>53616.619999999995</v>
      </c>
    </row>
    <row r="61" spans="2:7" x14ac:dyDescent="0.3">
      <c r="B61" s="137">
        <v>127</v>
      </c>
      <c r="C61" s="137">
        <v>23120</v>
      </c>
      <c r="D61" s="137">
        <v>13002</v>
      </c>
      <c r="E61" s="138" t="s">
        <v>224</v>
      </c>
      <c r="F61" s="94">
        <v>4161.83</v>
      </c>
    </row>
    <row r="62" spans="2:7" x14ac:dyDescent="0.3">
      <c r="B62" s="137">
        <v>127</v>
      </c>
      <c r="C62" s="137">
        <v>23120</v>
      </c>
      <c r="D62" s="137">
        <v>16000</v>
      </c>
      <c r="E62" s="19" t="s">
        <v>225</v>
      </c>
      <c r="F62" s="94">
        <v>33828.720000000001</v>
      </c>
    </row>
    <row r="63" spans="2:7" x14ac:dyDescent="0.3">
      <c r="B63" s="136">
        <v>127</v>
      </c>
      <c r="C63" s="136">
        <v>24100</v>
      </c>
      <c r="D63" s="136">
        <v>14300</v>
      </c>
      <c r="E63" s="18" t="s">
        <v>226</v>
      </c>
      <c r="F63" s="94">
        <v>0</v>
      </c>
    </row>
    <row r="64" spans="2:7" x14ac:dyDescent="0.3">
      <c r="B64" s="136">
        <v>127</v>
      </c>
      <c r="C64" s="136">
        <v>24100</v>
      </c>
      <c r="D64" s="136">
        <v>14301</v>
      </c>
      <c r="E64" s="18" t="s">
        <v>227</v>
      </c>
      <c r="F64" s="94">
        <v>86280.93</v>
      </c>
    </row>
    <row r="65" spans="2:6" x14ac:dyDescent="0.3">
      <c r="B65" s="136">
        <v>127</v>
      </c>
      <c r="C65" s="136">
        <v>24100</v>
      </c>
      <c r="D65" s="136">
        <v>16000</v>
      </c>
      <c r="E65" s="18" t="s">
        <v>228</v>
      </c>
      <c r="F65" s="94">
        <v>0</v>
      </c>
    </row>
    <row r="66" spans="2:6" x14ac:dyDescent="0.3">
      <c r="B66" s="136">
        <v>127</v>
      </c>
      <c r="C66" s="136">
        <v>24101</v>
      </c>
      <c r="D66" s="136">
        <v>14300</v>
      </c>
      <c r="E66" s="18" t="s">
        <v>229</v>
      </c>
      <c r="F66" s="94">
        <v>15000</v>
      </c>
    </row>
    <row r="67" spans="2:6" x14ac:dyDescent="0.3">
      <c r="B67" s="136">
        <v>127</v>
      </c>
      <c r="C67" s="136">
        <v>24101</v>
      </c>
      <c r="D67" s="136">
        <v>16000</v>
      </c>
      <c r="E67" s="18" t="s">
        <v>230</v>
      </c>
      <c r="F67" s="94">
        <v>4800</v>
      </c>
    </row>
    <row r="68" spans="2:6" x14ac:dyDescent="0.3">
      <c r="B68" s="136">
        <v>127</v>
      </c>
      <c r="C68" s="136">
        <v>24102</v>
      </c>
      <c r="D68" s="136">
        <v>14300</v>
      </c>
      <c r="E68" s="18" t="s">
        <v>231</v>
      </c>
      <c r="F68" s="94">
        <v>27817.87</v>
      </c>
    </row>
    <row r="69" spans="2:6" x14ac:dyDescent="0.3">
      <c r="B69" s="136">
        <v>127</v>
      </c>
      <c r="C69" s="136">
        <v>24102</v>
      </c>
      <c r="D69" s="136">
        <v>16000</v>
      </c>
      <c r="E69" s="18" t="s">
        <v>232</v>
      </c>
      <c r="F69" s="94">
        <v>9400.2800000000007</v>
      </c>
    </row>
    <row r="70" spans="2:6" x14ac:dyDescent="0.3">
      <c r="B70" s="136">
        <v>127</v>
      </c>
      <c r="C70" s="136">
        <v>24102</v>
      </c>
      <c r="D70" s="136">
        <v>16200</v>
      </c>
      <c r="E70" s="18" t="s">
        <v>233</v>
      </c>
      <c r="F70" s="94">
        <v>1000</v>
      </c>
    </row>
    <row r="71" spans="2:6" x14ac:dyDescent="0.3">
      <c r="B71" s="136">
        <v>127</v>
      </c>
      <c r="C71" s="136">
        <v>24103</v>
      </c>
      <c r="D71" s="137">
        <v>16000</v>
      </c>
      <c r="E71" s="18" t="s">
        <v>234</v>
      </c>
      <c r="F71" s="94">
        <v>27954.52</v>
      </c>
    </row>
    <row r="72" spans="2:6" x14ac:dyDescent="0.3">
      <c r="B72" s="136">
        <v>127</v>
      </c>
      <c r="C72" s="136">
        <v>24104</v>
      </c>
      <c r="D72" s="136">
        <v>14300</v>
      </c>
      <c r="E72" s="18" t="s">
        <v>235</v>
      </c>
      <c r="F72" s="94">
        <v>47074.38</v>
      </c>
    </row>
    <row r="73" spans="2:6" x14ac:dyDescent="0.3">
      <c r="B73" s="137">
        <v>127</v>
      </c>
      <c r="C73" s="136">
        <v>24104</v>
      </c>
      <c r="D73" s="137">
        <v>16000</v>
      </c>
      <c r="E73" s="19" t="s">
        <v>236</v>
      </c>
      <c r="F73" s="94">
        <v>15063.8</v>
      </c>
    </row>
    <row r="74" spans="2:6" x14ac:dyDescent="0.3">
      <c r="B74" s="137">
        <v>127</v>
      </c>
      <c r="C74" s="136">
        <v>32000</v>
      </c>
      <c r="D74" s="137">
        <v>12002</v>
      </c>
      <c r="E74" s="18" t="s">
        <v>850</v>
      </c>
      <c r="F74" s="94">
        <v>18473.34</v>
      </c>
    </row>
    <row r="75" spans="2:6" x14ac:dyDescent="0.3">
      <c r="B75" s="137">
        <v>127</v>
      </c>
      <c r="C75" s="136">
        <v>32000</v>
      </c>
      <c r="D75" s="137">
        <v>12100</v>
      </c>
      <c r="E75" s="18" t="s">
        <v>778</v>
      </c>
      <c r="F75" s="94">
        <f>569.34*14-1083.24</f>
        <v>6887.52</v>
      </c>
    </row>
    <row r="76" spans="2:6" x14ac:dyDescent="0.3">
      <c r="B76" s="137">
        <v>127</v>
      </c>
      <c r="C76" s="136">
        <v>32000</v>
      </c>
      <c r="D76" s="137">
        <v>12101</v>
      </c>
      <c r="E76" s="18" t="s">
        <v>779</v>
      </c>
      <c r="F76" s="94">
        <f>440.84*14-1083.24</f>
        <v>5088.5199999999995</v>
      </c>
    </row>
    <row r="77" spans="2:6" x14ac:dyDescent="0.3">
      <c r="B77" s="137">
        <v>127</v>
      </c>
      <c r="C77" s="136">
        <v>32000</v>
      </c>
      <c r="D77" s="137">
        <v>12103</v>
      </c>
      <c r="E77" s="18" t="s">
        <v>780</v>
      </c>
      <c r="F77" s="94">
        <v>0</v>
      </c>
    </row>
    <row r="78" spans="2:6" x14ac:dyDescent="0.3">
      <c r="B78" s="137">
        <v>127</v>
      </c>
      <c r="C78" s="136">
        <v>32000</v>
      </c>
      <c r="D78" s="137">
        <v>13002</v>
      </c>
      <c r="E78" s="138" t="s">
        <v>851</v>
      </c>
      <c r="F78" s="94">
        <v>0</v>
      </c>
    </row>
    <row r="79" spans="2:6" x14ac:dyDescent="0.3">
      <c r="B79" s="137">
        <v>127</v>
      </c>
      <c r="C79" s="136">
        <v>32000</v>
      </c>
      <c r="D79" s="137">
        <v>16000</v>
      </c>
      <c r="E79" s="19" t="s">
        <v>781</v>
      </c>
      <c r="F79" s="94">
        <v>39604.909999999996</v>
      </c>
    </row>
    <row r="80" spans="2:6" x14ac:dyDescent="0.3">
      <c r="B80" s="136">
        <v>127</v>
      </c>
      <c r="C80" s="136">
        <v>32300</v>
      </c>
      <c r="D80" s="137">
        <v>13000</v>
      </c>
      <c r="E80" s="18" t="s">
        <v>237</v>
      </c>
      <c r="F80" s="94">
        <v>370176.03</v>
      </c>
    </row>
    <row r="81" spans="2:6" x14ac:dyDescent="0.3">
      <c r="B81" s="136">
        <v>127</v>
      </c>
      <c r="C81" s="136">
        <v>32300</v>
      </c>
      <c r="D81" s="137">
        <v>13000</v>
      </c>
      <c r="E81" s="18" t="s">
        <v>249</v>
      </c>
      <c r="F81" s="94">
        <v>26368.99</v>
      </c>
    </row>
    <row r="82" spans="2:6" x14ac:dyDescent="0.3">
      <c r="B82" s="137">
        <v>127</v>
      </c>
      <c r="C82" s="136">
        <v>32300</v>
      </c>
      <c r="D82" s="137">
        <v>13002</v>
      </c>
      <c r="E82" s="138" t="s">
        <v>238</v>
      </c>
      <c r="F82" s="94">
        <v>25364.389999999996</v>
      </c>
    </row>
    <row r="83" spans="2:6" x14ac:dyDescent="0.3">
      <c r="B83" s="137">
        <v>127</v>
      </c>
      <c r="C83" s="136">
        <v>32300</v>
      </c>
      <c r="D83" s="137">
        <v>13002</v>
      </c>
      <c r="E83" s="138" t="s">
        <v>250</v>
      </c>
      <c r="F83" s="94">
        <v>565.2299999999999</v>
      </c>
    </row>
    <row r="84" spans="2:6" x14ac:dyDescent="0.3">
      <c r="B84" s="137">
        <v>127</v>
      </c>
      <c r="C84" s="136">
        <v>32300</v>
      </c>
      <c r="D84" s="137">
        <v>13100</v>
      </c>
      <c r="E84" s="19" t="s">
        <v>240</v>
      </c>
      <c r="F84" s="94">
        <v>62608.899999999994</v>
      </c>
    </row>
    <row r="85" spans="2:6" x14ac:dyDescent="0.3">
      <c r="B85" s="137">
        <v>127</v>
      </c>
      <c r="C85" s="136">
        <v>32300</v>
      </c>
      <c r="D85" s="137">
        <v>13102</v>
      </c>
      <c r="E85" s="19" t="s">
        <v>241</v>
      </c>
      <c r="F85" s="94">
        <v>2396.7999999999997</v>
      </c>
    </row>
    <row r="86" spans="2:6" x14ac:dyDescent="0.3">
      <c r="B86" s="137">
        <v>127</v>
      </c>
      <c r="C86" s="136">
        <v>32300</v>
      </c>
      <c r="D86" s="137">
        <v>16000</v>
      </c>
      <c r="E86" s="19" t="s">
        <v>239</v>
      </c>
      <c r="F86" s="94">
        <v>155284.95000000001</v>
      </c>
    </row>
    <row r="87" spans="2:6" x14ac:dyDescent="0.3">
      <c r="B87" s="137">
        <v>127</v>
      </c>
      <c r="C87" s="136">
        <v>32300</v>
      </c>
      <c r="D87" s="137">
        <v>16000</v>
      </c>
      <c r="E87" s="19" t="s">
        <v>242</v>
      </c>
      <c r="F87" s="94">
        <v>0</v>
      </c>
    </row>
    <row r="88" spans="2:6" x14ac:dyDescent="0.3">
      <c r="B88" s="137">
        <v>127</v>
      </c>
      <c r="C88" s="136">
        <v>32300</v>
      </c>
      <c r="D88" s="137">
        <v>16000</v>
      </c>
      <c r="E88" s="19" t="s">
        <v>251</v>
      </c>
      <c r="F88" s="94">
        <v>9080.8799999999992</v>
      </c>
    </row>
    <row r="89" spans="2:6" x14ac:dyDescent="0.3">
      <c r="B89" s="136">
        <v>127</v>
      </c>
      <c r="C89" s="136">
        <v>32500</v>
      </c>
      <c r="D89" s="137">
        <v>13000</v>
      </c>
      <c r="E89" s="18" t="s">
        <v>243</v>
      </c>
      <c r="F89" s="94">
        <v>36845.89</v>
      </c>
    </row>
    <row r="90" spans="2:6" x14ac:dyDescent="0.3">
      <c r="B90" s="137">
        <v>127</v>
      </c>
      <c r="C90" s="136">
        <v>32500</v>
      </c>
      <c r="D90" s="137">
        <v>13002</v>
      </c>
      <c r="E90" s="138" t="s">
        <v>244</v>
      </c>
      <c r="F90" s="94">
        <v>2062.11</v>
      </c>
    </row>
    <row r="91" spans="2:6" x14ac:dyDescent="0.3">
      <c r="B91" s="137">
        <v>127</v>
      </c>
      <c r="C91" s="137">
        <v>32500</v>
      </c>
      <c r="D91" s="137">
        <v>13100</v>
      </c>
      <c r="E91" s="19" t="s">
        <v>246</v>
      </c>
      <c r="F91" s="94">
        <v>36857.589999999997</v>
      </c>
    </row>
    <row r="92" spans="2:6" x14ac:dyDescent="0.3">
      <c r="B92" s="137">
        <v>127</v>
      </c>
      <c r="C92" s="137">
        <v>32500</v>
      </c>
      <c r="D92" s="137">
        <v>13102</v>
      </c>
      <c r="E92" s="19" t="s">
        <v>247</v>
      </c>
      <c r="F92" s="94">
        <v>802.48</v>
      </c>
    </row>
    <row r="93" spans="2:6" x14ac:dyDescent="0.3">
      <c r="B93" s="137">
        <v>127</v>
      </c>
      <c r="C93" s="136">
        <v>32500</v>
      </c>
      <c r="D93" s="137">
        <v>16000</v>
      </c>
      <c r="E93" s="19" t="s">
        <v>245</v>
      </c>
      <c r="F93" s="94">
        <v>25847.05</v>
      </c>
    </row>
    <row r="94" spans="2:6" x14ac:dyDescent="0.3">
      <c r="B94" s="137">
        <v>127</v>
      </c>
      <c r="C94" s="137">
        <v>32500</v>
      </c>
      <c r="D94" s="137">
        <v>16000</v>
      </c>
      <c r="E94" s="19" t="s">
        <v>248</v>
      </c>
      <c r="F94" s="94">
        <v>0</v>
      </c>
    </row>
    <row r="95" spans="2:6" x14ac:dyDescent="0.3">
      <c r="B95" s="136">
        <v>127</v>
      </c>
      <c r="C95" s="136">
        <v>32600</v>
      </c>
      <c r="D95" s="137">
        <v>13000</v>
      </c>
      <c r="E95" s="18" t="s">
        <v>252</v>
      </c>
      <c r="F95" s="94">
        <v>52479.83</v>
      </c>
    </row>
    <row r="96" spans="2:6" x14ac:dyDescent="0.3">
      <c r="B96" s="137">
        <v>127</v>
      </c>
      <c r="C96" s="137">
        <v>32600</v>
      </c>
      <c r="D96" s="137">
        <v>13000</v>
      </c>
      <c r="E96" s="19" t="s">
        <v>255</v>
      </c>
      <c r="F96" s="94">
        <v>11836.54</v>
      </c>
    </row>
    <row r="97" spans="2:6" x14ac:dyDescent="0.3">
      <c r="B97" s="137">
        <v>127</v>
      </c>
      <c r="C97" s="136">
        <v>32600</v>
      </c>
      <c r="D97" s="137">
        <v>13002</v>
      </c>
      <c r="E97" s="138" t="s">
        <v>253</v>
      </c>
      <c r="F97" s="94">
        <v>9454.3900000000012</v>
      </c>
    </row>
    <row r="98" spans="2:6" x14ac:dyDescent="0.3">
      <c r="B98" s="137">
        <v>127</v>
      </c>
      <c r="C98" s="137">
        <v>32600</v>
      </c>
      <c r="D98" s="137">
        <v>13002</v>
      </c>
      <c r="E98" s="19" t="s">
        <v>256</v>
      </c>
      <c r="F98" s="94">
        <v>0</v>
      </c>
    </row>
    <row r="99" spans="2:6" x14ac:dyDescent="0.3">
      <c r="B99" s="137">
        <v>127</v>
      </c>
      <c r="C99" s="136">
        <v>32600</v>
      </c>
      <c r="D99" s="137">
        <v>16000</v>
      </c>
      <c r="E99" s="19" t="s">
        <v>254</v>
      </c>
      <c r="F99" s="94">
        <v>24453.18</v>
      </c>
    </row>
    <row r="100" spans="2:6" x14ac:dyDescent="0.3">
      <c r="B100" s="137">
        <v>127</v>
      </c>
      <c r="C100" s="137">
        <v>32600</v>
      </c>
      <c r="D100" s="137">
        <v>16000</v>
      </c>
      <c r="E100" s="19" t="s">
        <v>257</v>
      </c>
      <c r="F100" s="94">
        <v>0</v>
      </c>
    </row>
    <row r="101" spans="2:6" x14ac:dyDescent="0.3">
      <c r="B101" s="137">
        <v>127</v>
      </c>
      <c r="C101" s="136">
        <v>33210</v>
      </c>
      <c r="D101" s="137">
        <v>13002</v>
      </c>
      <c r="E101" s="19" t="s">
        <v>782</v>
      </c>
      <c r="F101" s="94">
        <v>45339</v>
      </c>
    </row>
    <row r="102" spans="2:6" x14ac:dyDescent="0.3">
      <c r="B102" s="137">
        <v>127</v>
      </c>
      <c r="C102" s="136">
        <v>33210</v>
      </c>
      <c r="D102" s="137">
        <v>13002</v>
      </c>
      <c r="E102" s="19" t="s">
        <v>855</v>
      </c>
      <c r="F102" s="94">
        <v>0</v>
      </c>
    </row>
    <row r="103" spans="2:6" x14ac:dyDescent="0.3">
      <c r="B103" s="137">
        <v>127</v>
      </c>
      <c r="C103" s="136">
        <v>33210</v>
      </c>
      <c r="D103" s="137">
        <v>16000</v>
      </c>
      <c r="E103" s="19" t="s">
        <v>783</v>
      </c>
      <c r="F103" s="94">
        <v>15268.75</v>
      </c>
    </row>
    <row r="104" spans="2:6" x14ac:dyDescent="0.3">
      <c r="B104" s="137">
        <v>127</v>
      </c>
      <c r="C104" s="137">
        <v>33400</v>
      </c>
      <c r="D104" s="137">
        <v>13000</v>
      </c>
      <c r="E104" s="19" t="s">
        <v>258</v>
      </c>
      <c r="F104" s="94">
        <v>40546.730000000003</v>
      </c>
    </row>
    <row r="105" spans="2:6" x14ac:dyDescent="0.3">
      <c r="B105" s="137">
        <v>127</v>
      </c>
      <c r="C105" s="137">
        <v>33400</v>
      </c>
      <c r="D105" s="137">
        <v>13002</v>
      </c>
      <c r="E105" s="19" t="s">
        <v>259</v>
      </c>
      <c r="F105" s="94">
        <v>2438.1</v>
      </c>
    </row>
    <row r="106" spans="2:6" x14ac:dyDescent="0.3">
      <c r="B106" s="137">
        <v>127</v>
      </c>
      <c r="C106" s="137">
        <v>33400</v>
      </c>
      <c r="D106" s="137">
        <v>16000</v>
      </c>
      <c r="E106" s="19" t="s">
        <v>260</v>
      </c>
      <c r="F106" s="94">
        <v>0</v>
      </c>
    </row>
    <row r="107" spans="2:6" x14ac:dyDescent="0.3">
      <c r="B107" s="136">
        <v>127</v>
      </c>
      <c r="C107" s="136">
        <v>33800</v>
      </c>
      <c r="D107" s="137">
        <v>12002</v>
      </c>
      <c r="E107" s="18" t="s">
        <v>261</v>
      </c>
      <c r="F107" s="94">
        <v>33465.32</v>
      </c>
    </row>
    <row r="108" spans="2:6" x14ac:dyDescent="0.3">
      <c r="B108" s="137">
        <v>127</v>
      </c>
      <c r="C108" s="136">
        <v>33800</v>
      </c>
      <c r="D108" s="137">
        <v>12006</v>
      </c>
      <c r="E108" s="138" t="s">
        <v>262</v>
      </c>
      <c r="F108" s="94">
        <f>732.64*14</f>
        <v>10256.959999999999</v>
      </c>
    </row>
    <row r="109" spans="2:6" x14ac:dyDescent="0.3">
      <c r="B109" s="137">
        <v>127</v>
      </c>
      <c r="C109" s="136">
        <v>33800</v>
      </c>
      <c r="D109" s="137">
        <v>12100</v>
      </c>
      <c r="E109" s="18" t="s">
        <v>263</v>
      </c>
      <c r="F109" s="94">
        <f>985.14*14-1083.24</f>
        <v>12708.72</v>
      </c>
    </row>
    <row r="110" spans="2:6" x14ac:dyDescent="0.3">
      <c r="B110" s="137">
        <v>127</v>
      </c>
      <c r="C110" s="136">
        <v>33800</v>
      </c>
      <c r="D110" s="137">
        <v>12101</v>
      </c>
      <c r="E110" s="18" t="s">
        <v>264</v>
      </c>
      <c r="F110" s="94">
        <f>987.43*14-1083.24</f>
        <v>12740.779999999999</v>
      </c>
    </row>
    <row r="111" spans="2:6" x14ac:dyDescent="0.3">
      <c r="B111" s="137">
        <v>127</v>
      </c>
      <c r="C111" s="136">
        <v>33800</v>
      </c>
      <c r="D111" s="137">
        <v>12103</v>
      </c>
      <c r="E111" s="18" t="s">
        <v>265</v>
      </c>
      <c r="F111" s="94">
        <f>98.57*14-67.91</f>
        <v>1312.07</v>
      </c>
    </row>
    <row r="112" spans="2:6" x14ac:dyDescent="0.3">
      <c r="B112" s="136">
        <v>127</v>
      </c>
      <c r="C112" s="136">
        <v>33800</v>
      </c>
      <c r="D112" s="137">
        <v>13000</v>
      </c>
      <c r="E112" s="18" t="s">
        <v>267</v>
      </c>
      <c r="F112" s="94">
        <v>78638</v>
      </c>
    </row>
    <row r="113" spans="2:6" x14ac:dyDescent="0.3">
      <c r="B113" s="136">
        <v>127</v>
      </c>
      <c r="C113" s="136">
        <v>33800</v>
      </c>
      <c r="D113" s="137">
        <v>13000</v>
      </c>
      <c r="E113" s="19" t="s">
        <v>852</v>
      </c>
      <c r="F113" s="94">
        <v>22669.5</v>
      </c>
    </row>
    <row r="114" spans="2:6" x14ac:dyDescent="0.3">
      <c r="B114" s="137">
        <v>127</v>
      </c>
      <c r="C114" s="136">
        <v>33800</v>
      </c>
      <c r="D114" s="137">
        <v>13002</v>
      </c>
      <c r="E114" s="138" t="s">
        <v>268</v>
      </c>
      <c r="F114" s="94">
        <v>4681.09</v>
      </c>
    </row>
    <row r="115" spans="2:6" x14ac:dyDescent="0.3">
      <c r="B115" s="136">
        <v>127</v>
      </c>
      <c r="C115" s="136">
        <v>33800</v>
      </c>
      <c r="D115" s="137">
        <v>13002</v>
      </c>
      <c r="E115" s="19" t="s">
        <v>853</v>
      </c>
      <c r="F115" s="94">
        <v>0</v>
      </c>
    </row>
    <row r="116" spans="2:6" x14ac:dyDescent="0.3">
      <c r="B116" s="137">
        <v>127</v>
      </c>
      <c r="C116" s="136">
        <v>33800</v>
      </c>
      <c r="D116" s="137">
        <v>16000</v>
      </c>
      <c r="E116" s="19" t="s">
        <v>266</v>
      </c>
      <c r="F116" s="94">
        <v>20789.75</v>
      </c>
    </row>
    <row r="117" spans="2:6" x14ac:dyDescent="0.3">
      <c r="B117" s="137">
        <v>127</v>
      </c>
      <c r="C117" s="136">
        <v>33800</v>
      </c>
      <c r="D117" s="137">
        <v>16000</v>
      </c>
      <c r="E117" s="19" t="s">
        <v>269</v>
      </c>
      <c r="F117" s="94">
        <v>35629.69</v>
      </c>
    </row>
    <row r="118" spans="2:6" x14ac:dyDescent="0.3">
      <c r="B118" s="137">
        <v>127</v>
      </c>
      <c r="C118" s="136">
        <v>33800</v>
      </c>
      <c r="D118" s="137">
        <v>16000</v>
      </c>
      <c r="E118" s="19" t="s">
        <v>854</v>
      </c>
      <c r="F118" s="94">
        <v>0</v>
      </c>
    </row>
    <row r="119" spans="2:6" x14ac:dyDescent="0.3">
      <c r="B119" s="136">
        <v>127</v>
      </c>
      <c r="C119" s="136">
        <v>34000</v>
      </c>
      <c r="D119" s="137">
        <v>13000</v>
      </c>
      <c r="E119" s="18" t="s">
        <v>270</v>
      </c>
      <c r="F119" s="94">
        <v>31936.480000000003</v>
      </c>
    </row>
    <row r="120" spans="2:6" x14ac:dyDescent="0.3">
      <c r="B120" s="137">
        <v>127</v>
      </c>
      <c r="C120" s="136">
        <v>34000</v>
      </c>
      <c r="D120" s="137">
        <v>13002</v>
      </c>
      <c r="E120" s="138" t="s">
        <v>271</v>
      </c>
      <c r="F120" s="94">
        <v>4013.99</v>
      </c>
    </row>
    <row r="121" spans="2:6" x14ac:dyDescent="0.3">
      <c r="B121" s="137">
        <v>127</v>
      </c>
      <c r="C121" s="136">
        <v>34000</v>
      </c>
      <c r="D121" s="137">
        <v>16000</v>
      </c>
      <c r="E121" s="19" t="s">
        <v>272</v>
      </c>
      <c r="F121" s="94">
        <v>12158.63</v>
      </c>
    </row>
    <row r="122" spans="2:6" x14ac:dyDescent="0.3">
      <c r="B122" s="137">
        <v>127</v>
      </c>
      <c r="C122" s="136">
        <v>49300</v>
      </c>
      <c r="D122" s="137">
        <v>12001</v>
      </c>
      <c r="E122" s="18" t="s">
        <v>856</v>
      </c>
      <c r="F122" s="94">
        <v>12594.18</v>
      </c>
    </row>
    <row r="123" spans="2:6" x14ac:dyDescent="0.3">
      <c r="B123" s="137">
        <v>127</v>
      </c>
      <c r="C123" s="136">
        <v>49300</v>
      </c>
      <c r="D123" s="137">
        <v>12006</v>
      </c>
      <c r="E123" s="138" t="s">
        <v>857</v>
      </c>
      <c r="F123" s="94">
        <v>0</v>
      </c>
    </row>
    <row r="124" spans="2:6" x14ac:dyDescent="0.3">
      <c r="B124" s="137">
        <v>127</v>
      </c>
      <c r="C124" s="136">
        <v>49300</v>
      </c>
      <c r="D124" s="137">
        <v>12100</v>
      </c>
      <c r="E124" s="18" t="s">
        <v>858</v>
      </c>
      <c r="F124" s="94">
        <f>569.34*9-1083.24</f>
        <v>4040.8200000000006</v>
      </c>
    </row>
    <row r="125" spans="2:6" x14ac:dyDescent="0.3">
      <c r="B125" s="137">
        <v>127</v>
      </c>
      <c r="C125" s="136">
        <v>49300</v>
      </c>
      <c r="D125" s="137">
        <v>12101</v>
      </c>
      <c r="E125" s="18" t="s">
        <v>859</v>
      </c>
      <c r="F125" s="94">
        <f>440.84*9-1083.24</f>
        <v>2884.3199999999997</v>
      </c>
    </row>
    <row r="126" spans="2:6" x14ac:dyDescent="0.3">
      <c r="B126" s="137">
        <v>127</v>
      </c>
      <c r="C126" s="136">
        <v>49300</v>
      </c>
      <c r="D126" s="137">
        <v>12103</v>
      </c>
      <c r="E126" s="18" t="s">
        <v>860</v>
      </c>
      <c r="F126" s="94">
        <v>0</v>
      </c>
    </row>
    <row r="127" spans="2:6" x14ac:dyDescent="0.3">
      <c r="B127" s="136">
        <v>127</v>
      </c>
      <c r="C127" s="136">
        <v>49300</v>
      </c>
      <c r="D127" s="137">
        <v>13000</v>
      </c>
      <c r="E127" s="18" t="s">
        <v>273</v>
      </c>
      <c r="F127" s="94">
        <v>105704.14</v>
      </c>
    </row>
    <row r="128" spans="2:6" x14ac:dyDescent="0.3">
      <c r="B128" s="137">
        <v>127</v>
      </c>
      <c r="C128" s="136">
        <v>49300</v>
      </c>
      <c r="D128" s="137">
        <v>13002</v>
      </c>
      <c r="E128" s="138" t="s">
        <v>274</v>
      </c>
      <c r="F128" s="94">
        <v>8889.07</v>
      </c>
    </row>
    <row r="129" spans="2:7" x14ac:dyDescent="0.3">
      <c r="B129" s="137">
        <v>127</v>
      </c>
      <c r="C129" s="136">
        <v>49300</v>
      </c>
      <c r="D129" s="137">
        <v>16000</v>
      </c>
      <c r="E129" s="18" t="s">
        <v>861</v>
      </c>
      <c r="F129" s="94">
        <v>6533.46</v>
      </c>
    </row>
    <row r="130" spans="2:7" x14ac:dyDescent="0.3">
      <c r="B130" s="137">
        <v>127</v>
      </c>
      <c r="C130" s="136">
        <v>49300</v>
      </c>
      <c r="D130" s="137">
        <v>16000</v>
      </c>
      <c r="E130" s="19" t="s">
        <v>275</v>
      </c>
      <c r="F130" s="94">
        <v>38436.42</v>
      </c>
    </row>
    <row r="131" spans="2:7" x14ac:dyDescent="0.3">
      <c r="B131" s="137">
        <v>127</v>
      </c>
      <c r="C131" s="137">
        <v>91200</v>
      </c>
      <c r="D131" s="137">
        <v>10000</v>
      </c>
      <c r="E131" s="139" t="s">
        <v>276</v>
      </c>
      <c r="F131" s="94">
        <v>215192.75</v>
      </c>
    </row>
    <row r="132" spans="2:7" x14ac:dyDescent="0.3">
      <c r="B132" s="137">
        <v>127</v>
      </c>
      <c r="C132" s="137">
        <v>91200</v>
      </c>
      <c r="D132" s="137">
        <v>16000</v>
      </c>
      <c r="E132" s="139" t="s">
        <v>277</v>
      </c>
      <c r="F132" s="94">
        <v>68861.679999999993</v>
      </c>
    </row>
    <row r="133" spans="2:7" x14ac:dyDescent="0.3">
      <c r="B133" s="136">
        <v>127</v>
      </c>
      <c r="C133" s="136">
        <v>92000</v>
      </c>
      <c r="D133" s="136">
        <v>12000</v>
      </c>
      <c r="E133" s="18" t="s">
        <v>278</v>
      </c>
      <c r="F133" s="94">
        <v>54027.14</v>
      </c>
    </row>
    <row r="134" spans="2:7" x14ac:dyDescent="0.3">
      <c r="B134" s="136">
        <v>127</v>
      </c>
      <c r="C134" s="136">
        <v>92000</v>
      </c>
      <c r="D134" s="136">
        <v>12001</v>
      </c>
      <c r="E134" s="18" t="s">
        <v>279</v>
      </c>
      <c r="F134" s="94">
        <v>18473.3</v>
      </c>
    </row>
    <row r="135" spans="2:7" x14ac:dyDescent="0.3">
      <c r="B135" s="136">
        <v>127</v>
      </c>
      <c r="C135" s="136">
        <v>92000</v>
      </c>
      <c r="D135" s="137">
        <v>12003</v>
      </c>
      <c r="E135" s="18" t="s">
        <v>913</v>
      </c>
      <c r="F135" s="94">
        <v>13268.38</v>
      </c>
      <c r="G135" s="148"/>
    </row>
    <row r="136" spans="2:7" x14ac:dyDescent="0.3">
      <c r="B136" s="137">
        <v>127</v>
      </c>
      <c r="C136" s="137">
        <v>92000</v>
      </c>
      <c r="D136" s="137">
        <v>12006</v>
      </c>
      <c r="E136" s="138" t="s">
        <v>280</v>
      </c>
      <c r="F136" s="94">
        <f>190.65*14+0.18</f>
        <v>2669.2799999999997</v>
      </c>
    </row>
    <row r="137" spans="2:7" x14ac:dyDescent="0.3">
      <c r="B137" s="137">
        <v>127</v>
      </c>
      <c r="C137" s="137">
        <v>92000</v>
      </c>
      <c r="D137" s="137">
        <v>12100</v>
      </c>
      <c r="E137" s="18" t="s">
        <v>281</v>
      </c>
      <c r="F137" s="94">
        <f>3191.55*14-1083.24</f>
        <v>43598.460000000006</v>
      </c>
    </row>
    <row r="138" spans="2:7" x14ac:dyDescent="0.3">
      <c r="B138" s="137">
        <v>127</v>
      </c>
      <c r="C138" s="137">
        <v>92000</v>
      </c>
      <c r="D138" s="137">
        <v>12101</v>
      </c>
      <c r="E138" s="18" t="s">
        <v>282</v>
      </c>
      <c r="F138" s="94">
        <f>5642.93*14-0.21-1083.24</f>
        <v>77917.569999999992</v>
      </c>
    </row>
    <row r="139" spans="2:7" x14ac:dyDescent="0.3">
      <c r="B139" s="137">
        <v>127</v>
      </c>
      <c r="C139" s="137">
        <v>92000</v>
      </c>
      <c r="D139" s="137">
        <v>12103</v>
      </c>
      <c r="E139" s="18" t="s">
        <v>283</v>
      </c>
      <c r="F139" s="94">
        <v>0</v>
      </c>
    </row>
    <row r="140" spans="2:7" x14ac:dyDescent="0.3">
      <c r="B140" s="136">
        <v>127</v>
      </c>
      <c r="C140" s="136">
        <v>92000</v>
      </c>
      <c r="D140" s="137">
        <v>13000</v>
      </c>
      <c r="E140" s="18" t="s">
        <v>284</v>
      </c>
      <c r="F140" s="94">
        <v>54376.36</v>
      </c>
    </row>
    <row r="141" spans="2:7" x14ac:dyDescent="0.3">
      <c r="B141" s="137">
        <v>127</v>
      </c>
      <c r="C141" s="137">
        <v>92000</v>
      </c>
      <c r="D141" s="137">
        <v>13002</v>
      </c>
      <c r="E141" s="138" t="s">
        <v>285</v>
      </c>
      <c r="F141" s="94">
        <v>1293.79</v>
      </c>
    </row>
    <row r="142" spans="2:7" x14ac:dyDescent="0.3">
      <c r="B142" s="136">
        <v>127</v>
      </c>
      <c r="C142" s="136">
        <v>92000</v>
      </c>
      <c r="D142" s="137">
        <v>13100</v>
      </c>
      <c r="E142" s="19" t="s">
        <v>914</v>
      </c>
      <c r="F142" s="94">
        <v>7939.8099999999995</v>
      </c>
      <c r="G142" s="148"/>
    </row>
    <row r="143" spans="2:7" x14ac:dyDescent="0.3">
      <c r="B143" s="137">
        <v>127</v>
      </c>
      <c r="C143" s="136">
        <v>92000</v>
      </c>
      <c r="D143" s="137">
        <v>13102</v>
      </c>
      <c r="E143" s="19" t="s">
        <v>915</v>
      </c>
      <c r="F143" s="94">
        <v>0</v>
      </c>
      <c r="G143" s="148"/>
    </row>
    <row r="144" spans="2:7" x14ac:dyDescent="0.3">
      <c r="B144" s="137">
        <v>127</v>
      </c>
      <c r="C144" s="137">
        <v>92000</v>
      </c>
      <c r="D144" s="137">
        <v>16000</v>
      </c>
      <c r="E144" s="19" t="s">
        <v>286</v>
      </c>
      <c r="F144" s="94">
        <v>65840.399999999994</v>
      </c>
    </row>
    <row r="145" spans="2:6" x14ac:dyDescent="0.3">
      <c r="B145" s="137">
        <v>127</v>
      </c>
      <c r="C145" s="137">
        <v>92000</v>
      </c>
      <c r="D145" s="137">
        <v>16000</v>
      </c>
      <c r="E145" s="19" t="s">
        <v>287</v>
      </c>
      <c r="F145" s="94">
        <v>21326.48</v>
      </c>
    </row>
    <row r="146" spans="2:6" x14ac:dyDescent="0.3">
      <c r="B146" s="136">
        <v>127</v>
      </c>
      <c r="C146" s="136">
        <v>92001</v>
      </c>
      <c r="D146" s="137">
        <v>12001</v>
      </c>
      <c r="E146" s="18" t="s">
        <v>288</v>
      </c>
      <c r="F146" s="94">
        <v>18473.3</v>
      </c>
    </row>
    <row r="147" spans="2:6" x14ac:dyDescent="0.3">
      <c r="B147" s="136">
        <v>127</v>
      </c>
      <c r="C147" s="136">
        <v>92001</v>
      </c>
      <c r="D147" s="136">
        <v>12003</v>
      </c>
      <c r="E147" s="18" t="s">
        <v>289</v>
      </c>
      <c r="F147" s="94">
        <f>804.05*14+0.81+2011.67</f>
        <v>13269.179999999998</v>
      </c>
    </row>
    <row r="148" spans="2:6" x14ac:dyDescent="0.3">
      <c r="B148" s="137">
        <v>127</v>
      </c>
      <c r="C148" s="136">
        <v>92001</v>
      </c>
      <c r="D148" s="137">
        <v>12006</v>
      </c>
      <c r="E148" s="138" t="s">
        <v>290</v>
      </c>
      <c r="F148" s="94">
        <f>469.92*14</f>
        <v>6578.88</v>
      </c>
    </row>
    <row r="149" spans="2:6" x14ac:dyDescent="0.3">
      <c r="B149" s="137">
        <v>127</v>
      </c>
      <c r="C149" s="136">
        <v>92001</v>
      </c>
      <c r="D149" s="137">
        <v>12100</v>
      </c>
      <c r="E149" s="18" t="s">
        <v>291</v>
      </c>
      <c r="F149" s="94">
        <f>1041.73*14-1083.24</f>
        <v>13500.980000000001</v>
      </c>
    </row>
    <row r="150" spans="2:6" x14ac:dyDescent="0.3">
      <c r="B150" s="137">
        <v>127</v>
      </c>
      <c r="C150" s="136">
        <v>92001</v>
      </c>
      <c r="D150" s="137">
        <v>12101</v>
      </c>
      <c r="E150" s="18" t="s">
        <v>292</v>
      </c>
      <c r="F150" s="94">
        <f>2049.98*14-1083.24</f>
        <v>27616.48</v>
      </c>
    </row>
    <row r="151" spans="2:6" x14ac:dyDescent="0.3">
      <c r="B151" s="137">
        <v>127</v>
      </c>
      <c r="C151" s="136">
        <v>92001</v>
      </c>
      <c r="D151" s="137">
        <v>12103</v>
      </c>
      <c r="E151" s="18" t="s">
        <v>293</v>
      </c>
      <c r="F151" s="94">
        <f>171.86*14</f>
        <v>2406.04</v>
      </c>
    </row>
    <row r="152" spans="2:6" x14ac:dyDescent="0.3">
      <c r="B152" s="136">
        <v>127</v>
      </c>
      <c r="C152" s="136">
        <v>92001</v>
      </c>
      <c r="D152" s="137">
        <v>13000</v>
      </c>
      <c r="E152" s="18" t="s">
        <v>294</v>
      </c>
      <c r="F152" s="94">
        <v>48666.270000000004</v>
      </c>
    </row>
    <row r="153" spans="2:6" x14ac:dyDescent="0.3">
      <c r="B153" s="137">
        <v>127</v>
      </c>
      <c r="C153" s="136">
        <v>92001</v>
      </c>
      <c r="D153" s="137">
        <v>13002</v>
      </c>
      <c r="E153" s="138" t="s">
        <v>295</v>
      </c>
      <c r="F153" s="94">
        <v>3609.95</v>
      </c>
    </row>
    <row r="154" spans="2:6" x14ac:dyDescent="0.3">
      <c r="B154" s="137">
        <v>127</v>
      </c>
      <c r="C154" s="136">
        <v>92001</v>
      </c>
      <c r="D154" s="137">
        <v>16000</v>
      </c>
      <c r="E154" s="19" t="s">
        <v>296</v>
      </c>
      <c r="F154" s="94">
        <v>23751.739999999998</v>
      </c>
    </row>
    <row r="155" spans="2:6" x14ac:dyDescent="0.3">
      <c r="B155" s="137">
        <v>127</v>
      </c>
      <c r="C155" s="137">
        <v>92001</v>
      </c>
      <c r="D155" s="137">
        <v>16000</v>
      </c>
      <c r="E155" s="19" t="s">
        <v>297</v>
      </c>
      <c r="F155" s="94">
        <v>17566.7</v>
      </c>
    </row>
    <row r="156" spans="2:6" x14ac:dyDescent="0.3">
      <c r="B156" s="136">
        <v>127</v>
      </c>
      <c r="C156" s="136">
        <v>92002</v>
      </c>
      <c r="D156" s="136">
        <v>12001</v>
      </c>
      <c r="E156" s="18" t="s">
        <v>865</v>
      </c>
      <c r="F156" s="94">
        <v>4488.55</v>
      </c>
    </row>
    <row r="157" spans="2:6" x14ac:dyDescent="0.3">
      <c r="B157" s="136">
        <v>127</v>
      </c>
      <c r="C157" s="136">
        <v>92002</v>
      </c>
      <c r="D157" s="136">
        <v>12003</v>
      </c>
      <c r="E157" s="18" t="s">
        <v>298</v>
      </c>
      <c r="F157" s="94">
        <f>804.05*14+2011.67</f>
        <v>13268.369999999999</v>
      </c>
    </row>
    <row r="158" spans="2:6" x14ac:dyDescent="0.3">
      <c r="B158" s="137">
        <v>127</v>
      </c>
      <c r="C158" s="136">
        <v>92002</v>
      </c>
      <c r="D158" s="137">
        <v>12006</v>
      </c>
      <c r="E158" s="138" t="s">
        <v>299</v>
      </c>
      <c r="F158" s="94">
        <f>353.09*14</f>
        <v>4943.2599999999993</v>
      </c>
    </row>
    <row r="159" spans="2:6" x14ac:dyDescent="0.3">
      <c r="B159" s="137">
        <v>127</v>
      </c>
      <c r="C159" s="136">
        <v>92002</v>
      </c>
      <c r="D159" s="137">
        <v>12100</v>
      </c>
      <c r="E159" s="18" t="s">
        <v>300</v>
      </c>
      <c r="F159" s="94">
        <f>(650.94*2)+(390.78*14)-1083.24</f>
        <v>5689.56</v>
      </c>
    </row>
    <row r="160" spans="2:6" x14ac:dyDescent="0.3">
      <c r="B160" s="137">
        <v>127</v>
      </c>
      <c r="C160" s="136">
        <v>92002</v>
      </c>
      <c r="D160" s="137">
        <v>12101</v>
      </c>
      <c r="E160" s="18" t="s">
        <v>301</v>
      </c>
      <c r="F160" s="94">
        <f>(988.26*2)+(780.75*14)-1083.24</f>
        <v>11823.78</v>
      </c>
    </row>
    <row r="161" spans="2:6" x14ac:dyDescent="0.3">
      <c r="B161" s="137">
        <v>127</v>
      </c>
      <c r="C161" s="136">
        <v>92002</v>
      </c>
      <c r="D161" s="137">
        <v>12103</v>
      </c>
      <c r="E161" s="18" t="s">
        <v>302</v>
      </c>
      <c r="F161" s="94">
        <f>417.49*14-1083.24</f>
        <v>4761.6200000000008</v>
      </c>
    </row>
    <row r="162" spans="2:6" x14ac:dyDescent="0.3">
      <c r="B162" s="137">
        <v>127</v>
      </c>
      <c r="C162" s="136">
        <v>92002</v>
      </c>
      <c r="D162" s="137">
        <v>13002</v>
      </c>
      <c r="E162" s="138" t="s">
        <v>863</v>
      </c>
      <c r="F162" s="94">
        <v>0</v>
      </c>
    </row>
    <row r="163" spans="2:6" x14ac:dyDescent="0.3">
      <c r="B163" s="136">
        <v>127</v>
      </c>
      <c r="C163" s="136">
        <v>92002</v>
      </c>
      <c r="D163" s="137">
        <v>13100</v>
      </c>
      <c r="E163" s="18" t="s">
        <v>862</v>
      </c>
      <c r="F163" s="94">
        <v>20208.63</v>
      </c>
    </row>
    <row r="164" spans="2:6" x14ac:dyDescent="0.3">
      <c r="B164" s="137">
        <v>127</v>
      </c>
      <c r="C164" s="136">
        <v>92002</v>
      </c>
      <c r="D164" s="137">
        <v>16000</v>
      </c>
      <c r="E164" s="19" t="s">
        <v>303</v>
      </c>
      <c r="F164" s="94">
        <v>11652.560000000001</v>
      </c>
    </row>
    <row r="165" spans="2:6" x14ac:dyDescent="0.3">
      <c r="B165" s="137">
        <v>127</v>
      </c>
      <c r="C165" s="136">
        <v>92002</v>
      </c>
      <c r="D165" s="137">
        <v>16000</v>
      </c>
      <c r="E165" s="19" t="s">
        <v>864</v>
      </c>
      <c r="F165" s="94">
        <v>6803.92</v>
      </c>
    </row>
    <row r="166" spans="2:6" x14ac:dyDescent="0.3">
      <c r="B166" s="137">
        <v>127</v>
      </c>
      <c r="C166" s="137">
        <v>92005</v>
      </c>
      <c r="D166" s="137">
        <v>13001</v>
      </c>
      <c r="E166" s="19" t="s">
        <v>304</v>
      </c>
      <c r="F166" s="94">
        <v>19000</v>
      </c>
    </row>
    <row r="167" spans="2:6" x14ac:dyDescent="0.3">
      <c r="B167" s="136">
        <v>127</v>
      </c>
      <c r="C167" s="137">
        <v>92005</v>
      </c>
      <c r="D167" s="136">
        <v>14300</v>
      </c>
      <c r="E167" s="18" t="s">
        <v>305</v>
      </c>
      <c r="F167" s="94">
        <v>2000</v>
      </c>
    </row>
    <row r="168" spans="2:6" x14ac:dyDescent="0.3">
      <c r="B168" s="136">
        <v>127</v>
      </c>
      <c r="C168" s="137">
        <v>92005</v>
      </c>
      <c r="D168" s="136">
        <v>15000</v>
      </c>
      <c r="E168" s="18" t="s">
        <v>306</v>
      </c>
      <c r="F168" s="94">
        <v>298062.27</v>
      </c>
    </row>
    <row r="169" spans="2:6" x14ac:dyDescent="0.3">
      <c r="B169" s="136">
        <v>127</v>
      </c>
      <c r="C169" s="137">
        <v>92005</v>
      </c>
      <c r="D169" s="136">
        <v>15100</v>
      </c>
      <c r="E169" s="18" t="s">
        <v>307</v>
      </c>
      <c r="F169" s="94">
        <v>117600</v>
      </c>
    </row>
    <row r="170" spans="2:6" x14ac:dyDescent="0.3">
      <c r="B170" s="136">
        <v>127</v>
      </c>
      <c r="C170" s="137">
        <v>92005</v>
      </c>
      <c r="D170" s="136">
        <v>16000</v>
      </c>
      <c r="E170" s="18" t="s">
        <v>308</v>
      </c>
      <c r="F170" s="94">
        <v>120</v>
      </c>
    </row>
    <row r="171" spans="2:6" x14ac:dyDescent="0.3">
      <c r="B171" s="136">
        <v>127</v>
      </c>
      <c r="C171" s="137">
        <v>92005</v>
      </c>
      <c r="D171" s="136">
        <v>16104</v>
      </c>
      <c r="E171" s="18" t="s">
        <v>309</v>
      </c>
      <c r="F171" s="94">
        <v>12500</v>
      </c>
    </row>
    <row r="172" spans="2:6" x14ac:dyDescent="0.3">
      <c r="B172" s="136">
        <v>127</v>
      </c>
      <c r="C172" s="137">
        <v>92005</v>
      </c>
      <c r="D172" s="136">
        <v>16200</v>
      </c>
      <c r="E172" s="18" t="s">
        <v>310</v>
      </c>
      <c r="F172" s="94">
        <v>15000</v>
      </c>
    </row>
    <row r="173" spans="2:6" x14ac:dyDescent="0.3">
      <c r="B173" s="136">
        <v>127</v>
      </c>
      <c r="C173" s="137">
        <v>92005</v>
      </c>
      <c r="D173" s="136">
        <v>16202</v>
      </c>
      <c r="E173" s="18" t="s">
        <v>311</v>
      </c>
      <c r="F173" s="94">
        <v>8000</v>
      </c>
    </row>
    <row r="174" spans="2:6" x14ac:dyDescent="0.3">
      <c r="B174" s="136">
        <v>127</v>
      </c>
      <c r="C174" s="137">
        <v>92005</v>
      </c>
      <c r="D174" s="136">
        <v>16204</v>
      </c>
      <c r="E174" s="18" t="s">
        <v>313</v>
      </c>
      <c r="F174" s="94">
        <v>251.47</v>
      </c>
    </row>
    <row r="175" spans="2:6" x14ac:dyDescent="0.3">
      <c r="B175" s="136">
        <v>127</v>
      </c>
      <c r="C175" s="137">
        <v>92005</v>
      </c>
      <c r="D175" s="136">
        <v>16209</v>
      </c>
      <c r="E175" s="18" t="s">
        <v>312</v>
      </c>
      <c r="F175" s="94">
        <v>18757.79</v>
      </c>
    </row>
    <row r="176" spans="2:6" x14ac:dyDescent="0.3">
      <c r="B176" s="137">
        <v>127</v>
      </c>
      <c r="C176" s="137">
        <v>92006</v>
      </c>
      <c r="D176" s="137">
        <v>13001</v>
      </c>
      <c r="E176" s="19" t="s">
        <v>314</v>
      </c>
      <c r="F176" s="94">
        <v>7000</v>
      </c>
    </row>
    <row r="177" spans="2:6" x14ac:dyDescent="0.3">
      <c r="B177" s="136">
        <v>127</v>
      </c>
      <c r="C177" s="136">
        <v>92007</v>
      </c>
      <c r="D177" s="137">
        <v>13001</v>
      </c>
      <c r="E177" s="18" t="s">
        <v>315</v>
      </c>
      <c r="F177" s="94">
        <v>5000</v>
      </c>
    </row>
    <row r="178" spans="2:6" x14ac:dyDescent="0.3">
      <c r="B178" s="137">
        <v>127</v>
      </c>
      <c r="C178" s="136">
        <v>92009</v>
      </c>
      <c r="D178" s="137">
        <v>15200</v>
      </c>
      <c r="E178" s="19" t="s">
        <v>787</v>
      </c>
      <c r="F178" s="94">
        <v>152028.88</v>
      </c>
    </row>
    <row r="179" spans="2:6" x14ac:dyDescent="0.3">
      <c r="B179" s="136">
        <v>127</v>
      </c>
      <c r="C179" s="137">
        <v>92500</v>
      </c>
      <c r="D179" s="136">
        <v>12003</v>
      </c>
      <c r="E179" s="18" t="s">
        <v>316</v>
      </c>
      <c r="F179" s="94">
        <f>3216.18*14+0.03+2011.67</f>
        <v>47038.219999999994</v>
      </c>
    </row>
    <row r="180" spans="2:6" x14ac:dyDescent="0.3">
      <c r="B180" s="137">
        <v>127</v>
      </c>
      <c r="C180" s="137">
        <v>92500</v>
      </c>
      <c r="D180" s="137">
        <v>12006</v>
      </c>
      <c r="E180" s="138" t="s">
        <v>317</v>
      </c>
      <c r="F180" s="94">
        <f>323.5*14</f>
        <v>4529</v>
      </c>
    </row>
    <row r="181" spans="2:6" x14ac:dyDescent="0.3">
      <c r="B181" s="137">
        <v>127</v>
      </c>
      <c r="C181" s="137">
        <v>92500</v>
      </c>
      <c r="D181" s="137">
        <v>12100</v>
      </c>
      <c r="E181" s="18" t="s">
        <v>318</v>
      </c>
      <c r="F181" s="94">
        <f>1563.13*14-1083.24</f>
        <v>20800.579999999998</v>
      </c>
    </row>
    <row r="182" spans="2:6" x14ac:dyDescent="0.3">
      <c r="B182" s="137">
        <v>127</v>
      </c>
      <c r="C182" s="137">
        <v>92500</v>
      </c>
      <c r="D182" s="137">
        <v>12101</v>
      </c>
      <c r="E182" s="18" t="s">
        <v>319</v>
      </c>
      <c r="F182" s="94">
        <f>1830.66*14-1083.24</f>
        <v>24546</v>
      </c>
    </row>
    <row r="183" spans="2:6" x14ac:dyDescent="0.3">
      <c r="B183" s="137">
        <v>127</v>
      </c>
      <c r="C183" s="137">
        <v>92500</v>
      </c>
      <c r="D183" s="137">
        <v>12103</v>
      </c>
      <c r="E183" s="18" t="s">
        <v>320</v>
      </c>
      <c r="F183" s="94">
        <f>42.4*14</f>
        <v>593.6</v>
      </c>
    </row>
    <row r="184" spans="2:6" x14ac:dyDescent="0.3">
      <c r="B184" s="137">
        <v>127</v>
      </c>
      <c r="C184" s="137">
        <v>92500</v>
      </c>
      <c r="D184" s="137">
        <v>13000</v>
      </c>
      <c r="E184" s="18" t="s">
        <v>321</v>
      </c>
      <c r="F184" s="94">
        <v>61946.13</v>
      </c>
    </row>
    <row r="185" spans="2:6" x14ac:dyDescent="0.3">
      <c r="B185" s="137">
        <v>127</v>
      </c>
      <c r="C185" s="137">
        <v>92500</v>
      </c>
      <c r="D185" s="137">
        <v>13002</v>
      </c>
      <c r="E185" s="138" t="s">
        <v>322</v>
      </c>
      <c r="F185" s="94">
        <v>4089.7300000000005</v>
      </c>
    </row>
    <row r="186" spans="2:6" x14ac:dyDescent="0.3">
      <c r="B186" s="137">
        <v>127</v>
      </c>
      <c r="C186" s="137">
        <v>92500</v>
      </c>
      <c r="D186" s="137">
        <v>16000</v>
      </c>
      <c r="E186" s="19" t="s">
        <v>323</v>
      </c>
      <c r="F186" s="94">
        <v>29366.07</v>
      </c>
    </row>
    <row r="187" spans="2:6" x14ac:dyDescent="0.3">
      <c r="B187" s="137">
        <v>127</v>
      </c>
      <c r="C187" s="137">
        <v>92501</v>
      </c>
      <c r="D187" s="137">
        <v>16000</v>
      </c>
      <c r="E187" s="19" t="s">
        <v>324</v>
      </c>
      <c r="F187" s="94">
        <v>22225.14</v>
      </c>
    </row>
    <row r="188" spans="2:6" x14ac:dyDescent="0.3">
      <c r="B188" s="137">
        <v>127</v>
      </c>
      <c r="C188" s="136">
        <v>92600</v>
      </c>
      <c r="D188" s="137">
        <v>13000</v>
      </c>
      <c r="E188" s="18" t="s">
        <v>325</v>
      </c>
      <c r="F188" s="94">
        <v>99240.1</v>
      </c>
    </row>
    <row r="189" spans="2:6" x14ac:dyDescent="0.3">
      <c r="B189" s="137">
        <v>127</v>
      </c>
      <c r="C189" s="136">
        <v>92600</v>
      </c>
      <c r="D189" s="137">
        <v>13002</v>
      </c>
      <c r="E189" s="138" t="s">
        <v>326</v>
      </c>
      <c r="F189" s="94">
        <v>10674.91</v>
      </c>
    </row>
    <row r="190" spans="2:6" x14ac:dyDescent="0.3">
      <c r="B190" s="137">
        <v>127</v>
      </c>
      <c r="C190" s="136">
        <v>92600</v>
      </c>
      <c r="D190" s="137">
        <v>13002</v>
      </c>
      <c r="E190" s="19" t="s">
        <v>784</v>
      </c>
      <c r="F190" s="94">
        <v>30394.97</v>
      </c>
    </row>
    <row r="191" spans="2:6" x14ac:dyDescent="0.3">
      <c r="B191" s="137">
        <v>127</v>
      </c>
      <c r="C191" s="136">
        <v>92600</v>
      </c>
      <c r="D191" s="137">
        <v>13002</v>
      </c>
      <c r="E191" s="19" t="s">
        <v>785</v>
      </c>
      <c r="F191" s="94">
        <v>406.28</v>
      </c>
    </row>
    <row r="192" spans="2:6" x14ac:dyDescent="0.3">
      <c r="B192" s="137">
        <v>127</v>
      </c>
      <c r="C192" s="136">
        <v>92600</v>
      </c>
      <c r="D192" s="137">
        <v>16000</v>
      </c>
      <c r="E192" s="19" t="s">
        <v>327</v>
      </c>
      <c r="F192" s="94">
        <v>47243.02</v>
      </c>
    </row>
    <row r="193" spans="2:7" x14ac:dyDescent="0.3">
      <c r="B193" s="137">
        <v>127</v>
      </c>
      <c r="C193" s="136">
        <v>92600</v>
      </c>
      <c r="D193" s="137">
        <v>16000</v>
      </c>
      <c r="E193" s="19" t="s">
        <v>786</v>
      </c>
      <c r="F193" s="94">
        <v>0</v>
      </c>
    </row>
    <row r="194" spans="2:7" x14ac:dyDescent="0.3">
      <c r="B194" s="137">
        <v>127</v>
      </c>
      <c r="C194" s="137">
        <v>92601</v>
      </c>
      <c r="D194" s="137">
        <v>13000</v>
      </c>
      <c r="E194" s="19" t="s">
        <v>328</v>
      </c>
      <c r="F194" s="94">
        <v>52722.2</v>
      </c>
    </row>
    <row r="195" spans="2:7" x14ac:dyDescent="0.3">
      <c r="B195" s="137">
        <v>127</v>
      </c>
      <c r="C195" s="137">
        <v>92601</v>
      </c>
      <c r="D195" s="137">
        <v>13002</v>
      </c>
      <c r="E195" s="19" t="s">
        <v>329</v>
      </c>
      <c r="F195" s="94">
        <v>3520.44</v>
      </c>
    </row>
    <row r="196" spans="2:7" x14ac:dyDescent="0.3">
      <c r="B196" s="136">
        <v>127</v>
      </c>
      <c r="C196" s="137">
        <v>92601</v>
      </c>
      <c r="D196" s="136">
        <v>14300</v>
      </c>
      <c r="E196" s="18" t="s">
        <v>917</v>
      </c>
      <c r="F196" s="94">
        <v>4513.41</v>
      </c>
      <c r="G196" s="148"/>
    </row>
    <row r="197" spans="2:7" x14ac:dyDescent="0.3">
      <c r="B197" s="137">
        <v>127</v>
      </c>
      <c r="C197" s="137">
        <v>92601</v>
      </c>
      <c r="D197" s="137">
        <v>16000</v>
      </c>
      <c r="E197" s="19" t="s">
        <v>330</v>
      </c>
      <c r="F197" s="94">
        <v>20184.88</v>
      </c>
    </row>
    <row r="198" spans="2:7" x14ac:dyDescent="0.3">
      <c r="B198" s="136">
        <v>127</v>
      </c>
      <c r="C198" s="136">
        <v>93100</v>
      </c>
      <c r="D198" s="136">
        <v>12000</v>
      </c>
      <c r="E198" s="18" t="s">
        <v>331</v>
      </c>
      <c r="F198" s="94">
        <v>39784.699999999997</v>
      </c>
    </row>
    <row r="199" spans="2:7" x14ac:dyDescent="0.3">
      <c r="B199" s="136">
        <v>127</v>
      </c>
      <c r="C199" s="136">
        <v>93100</v>
      </c>
      <c r="D199" s="136">
        <v>12003</v>
      </c>
      <c r="E199" s="18" t="s">
        <v>332</v>
      </c>
      <c r="F199" s="94">
        <f>3216.18*14-0.04+2011.67</f>
        <v>47038.149999999994</v>
      </c>
    </row>
    <row r="200" spans="2:7" x14ac:dyDescent="0.3">
      <c r="B200" s="137">
        <v>127</v>
      </c>
      <c r="C200" s="136">
        <v>93100</v>
      </c>
      <c r="D200" s="137">
        <v>12006</v>
      </c>
      <c r="E200" s="138" t="s">
        <v>333</v>
      </c>
      <c r="F200" s="94">
        <f>842.6*14</f>
        <v>11796.4</v>
      </c>
    </row>
    <row r="201" spans="2:7" x14ac:dyDescent="0.3">
      <c r="B201" s="137">
        <v>127</v>
      </c>
      <c r="C201" s="136">
        <v>93100</v>
      </c>
      <c r="D201" s="137">
        <v>12100</v>
      </c>
      <c r="E201" s="18" t="s">
        <v>334</v>
      </c>
      <c r="F201" s="94">
        <f>(((3848.28-650.94)*14))+(650.94*2.5)-1083.24</f>
        <v>45306.87</v>
      </c>
    </row>
    <row r="202" spans="2:7" x14ac:dyDescent="0.3">
      <c r="B202" s="137">
        <v>127</v>
      </c>
      <c r="C202" s="136">
        <v>93100</v>
      </c>
      <c r="D202" s="137">
        <v>12101</v>
      </c>
      <c r="E202" s="18" t="s">
        <v>335</v>
      </c>
      <c r="F202" s="94">
        <f>(((8015.5-2192.52)*14))+(2192.52*2.5)-1083.24-1624.87</f>
        <v>84294.91</v>
      </c>
    </row>
    <row r="203" spans="2:7" x14ac:dyDescent="0.3">
      <c r="B203" s="137">
        <v>127</v>
      </c>
      <c r="C203" s="136">
        <v>93100</v>
      </c>
      <c r="D203" s="137">
        <v>12103</v>
      </c>
      <c r="E203" s="18" t="s">
        <v>336</v>
      </c>
      <c r="F203" s="94">
        <f>(611.27*14)-30.25-1083.24</f>
        <v>7444.2899999999991</v>
      </c>
    </row>
    <row r="204" spans="2:7" x14ac:dyDescent="0.3">
      <c r="B204" s="136">
        <v>127</v>
      </c>
      <c r="C204" s="136">
        <v>93100</v>
      </c>
      <c r="D204" s="137">
        <v>13000</v>
      </c>
      <c r="E204" s="18" t="s">
        <v>337</v>
      </c>
      <c r="F204" s="94">
        <v>22617.040000000001</v>
      </c>
    </row>
    <row r="205" spans="2:7" x14ac:dyDescent="0.3">
      <c r="B205" s="137">
        <v>127</v>
      </c>
      <c r="C205" s="136">
        <v>93100</v>
      </c>
      <c r="D205" s="137">
        <v>13002</v>
      </c>
      <c r="E205" s="138" t="s">
        <v>338</v>
      </c>
      <c r="F205" s="94">
        <v>1597.41</v>
      </c>
    </row>
    <row r="206" spans="2:7" x14ac:dyDescent="0.3">
      <c r="B206" s="137">
        <v>127</v>
      </c>
      <c r="C206" s="136">
        <v>93100</v>
      </c>
      <c r="D206" s="137">
        <v>16000</v>
      </c>
      <c r="E206" s="19" t="s">
        <v>339</v>
      </c>
      <c r="F206" s="94">
        <v>76194.69</v>
      </c>
    </row>
    <row r="207" spans="2:7" x14ac:dyDescent="0.3">
      <c r="B207" s="137">
        <v>127</v>
      </c>
      <c r="C207" s="136">
        <v>93101</v>
      </c>
      <c r="D207" s="137">
        <v>16000</v>
      </c>
      <c r="E207" s="19" t="s">
        <v>340</v>
      </c>
      <c r="F207" s="94">
        <v>8167.78</v>
      </c>
    </row>
    <row r="208" spans="2:7" x14ac:dyDescent="0.3">
      <c r="B208" s="136">
        <v>127</v>
      </c>
      <c r="C208" s="136">
        <v>93200</v>
      </c>
      <c r="D208" s="137">
        <v>12003</v>
      </c>
      <c r="E208" s="18" t="s">
        <v>341</v>
      </c>
      <c r="F208" s="94">
        <f>804.05*14+0.01+2011.67</f>
        <v>13268.38</v>
      </c>
    </row>
    <row r="209" spans="2:7" x14ac:dyDescent="0.3">
      <c r="B209" s="137">
        <v>127</v>
      </c>
      <c r="C209" s="136">
        <v>93200</v>
      </c>
      <c r="D209" s="137">
        <v>12006</v>
      </c>
      <c r="E209" s="138" t="s">
        <v>342</v>
      </c>
      <c r="F209" s="94">
        <f>353.09*14</f>
        <v>4943.2599999999993</v>
      </c>
    </row>
    <row r="210" spans="2:7" x14ac:dyDescent="0.3">
      <c r="B210" s="137">
        <v>127</v>
      </c>
      <c r="C210" s="136">
        <v>93200</v>
      </c>
      <c r="D210" s="137">
        <v>12100</v>
      </c>
      <c r="E210" s="18" t="s">
        <v>343</v>
      </c>
      <c r="F210" s="94">
        <f>390.78*14-1083.24</f>
        <v>4387.68</v>
      </c>
    </row>
    <row r="211" spans="2:7" x14ac:dyDescent="0.3">
      <c r="B211" s="137">
        <v>127</v>
      </c>
      <c r="C211" s="136">
        <v>93200</v>
      </c>
      <c r="D211" s="137">
        <v>12101</v>
      </c>
      <c r="E211" s="18" t="s">
        <v>344</v>
      </c>
      <c r="F211" s="94">
        <f>457.66*14-1083.24</f>
        <v>5324.0000000000009</v>
      </c>
    </row>
    <row r="212" spans="2:7" x14ac:dyDescent="0.3">
      <c r="B212" s="137">
        <v>127</v>
      </c>
      <c r="C212" s="136">
        <v>93200</v>
      </c>
      <c r="D212" s="137">
        <v>12103</v>
      </c>
      <c r="E212" s="18" t="s">
        <v>345</v>
      </c>
      <c r="F212" s="94">
        <f>45.15*14-30.25</f>
        <v>601.85</v>
      </c>
    </row>
    <row r="213" spans="2:7" x14ac:dyDescent="0.3">
      <c r="B213" s="137">
        <v>127</v>
      </c>
      <c r="C213" s="136">
        <v>93200</v>
      </c>
      <c r="D213" s="137">
        <v>16000</v>
      </c>
      <c r="E213" s="19" t="s">
        <v>346</v>
      </c>
      <c r="F213" s="94">
        <v>9606.43</v>
      </c>
    </row>
    <row r="214" spans="2:7" x14ac:dyDescent="0.3">
      <c r="B214" s="20">
        <v>127</v>
      </c>
      <c r="C214" s="21"/>
      <c r="D214" s="21"/>
      <c r="E214" s="22" t="s">
        <v>354</v>
      </c>
      <c r="F214" s="37">
        <f>SUM(F5:F213)</f>
        <v>6697407.7100000009</v>
      </c>
    </row>
    <row r="215" spans="2:7" x14ac:dyDescent="0.3">
      <c r="B215" s="99">
        <v>120</v>
      </c>
      <c r="C215" s="99">
        <v>33220</v>
      </c>
      <c r="D215" s="99">
        <v>22699</v>
      </c>
      <c r="E215" s="17" t="s">
        <v>904</v>
      </c>
      <c r="F215" s="104">
        <v>500</v>
      </c>
      <c r="G215" s="155"/>
    </row>
    <row r="216" spans="2:7" x14ac:dyDescent="0.3">
      <c r="B216" s="99">
        <v>120</v>
      </c>
      <c r="C216" s="99">
        <v>92001</v>
      </c>
      <c r="D216" s="99">
        <v>21200</v>
      </c>
      <c r="E216" s="17" t="s">
        <v>147</v>
      </c>
      <c r="F216" s="104">
        <v>22500</v>
      </c>
    </row>
    <row r="217" spans="2:7" x14ac:dyDescent="0.3">
      <c r="B217" s="99">
        <v>120</v>
      </c>
      <c r="C217" s="99">
        <v>92001</v>
      </c>
      <c r="D217" s="99">
        <v>21301</v>
      </c>
      <c r="E217" s="17" t="s">
        <v>148</v>
      </c>
      <c r="F217" s="104">
        <v>18500</v>
      </c>
    </row>
    <row r="218" spans="2:7" x14ac:dyDescent="0.3">
      <c r="B218" s="99">
        <v>120</v>
      </c>
      <c r="C218" s="99">
        <v>92001</v>
      </c>
      <c r="D218" s="99">
        <v>22100</v>
      </c>
      <c r="E218" s="17" t="s">
        <v>149</v>
      </c>
      <c r="F218" s="104">
        <v>50000</v>
      </c>
    </row>
    <row r="219" spans="2:7" x14ac:dyDescent="0.3">
      <c r="B219" s="99">
        <v>120</v>
      </c>
      <c r="C219" s="99">
        <v>92001</v>
      </c>
      <c r="D219" s="99">
        <v>22101</v>
      </c>
      <c r="E219" s="17" t="s">
        <v>150</v>
      </c>
      <c r="F219" s="104">
        <v>8000</v>
      </c>
    </row>
    <row r="220" spans="2:7" x14ac:dyDescent="0.3">
      <c r="B220" s="99">
        <v>120</v>
      </c>
      <c r="C220" s="99">
        <v>92001</v>
      </c>
      <c r="D220" s="99">
        <v>22102</v>
      </c>
      <c r="E220" s="17" t="s">
        <v>151</v>
      </c>
      <c r="F220" s="104">
        <v>4000</v>
      </c>
    </row>
    <row r="221" spans="2:7" x14ac:dyDescent="0.3">
      <c r="B221" s="99">
        <v>120</v>
      </c>
      <c r="C221" s="99">
        <v>92001</v>
      </c>
      <c r="D221" s="99">
        <v>22400</v>
      </c>
      <c r="E221" s="17" t="s">
        <v>152</v>
      </c>
      <c r="F221" s="104">
        <v>53600</v>
      </c>
    </row>
    <row r="222" spans="2:7" x14ac:dyDescent="0.3">
      <c r="B222" s="99">
        <v>120</v>
      </c>
      <c r="C222" s="99">
        <v>92001</v>
      </c>
      <c r="D222" s="99">
        <v>22401</v>
      </c>
      <c r="E222" s="17" t="s">
        <v>153</v>
      </c>
      <c r="F222" s="104">
        <v>5000</v>
      </c>
    </row>
    <row r="223" spans="2:7" x14ac:dyDescent="0.3">
      <c r="B223" s="99">
        <v>120</v>
      </c>
      <c r="C223" s="99">
        <v>92001</v>
      </c>
      <c r="D223" s="99">
        <v>22402</v>
      </c>
      <c r="E223" s="17" t="s">
        <v>154</v>
      </c>
      <c r="F223" s="104">
        <v>2500</v>
      </c>
    </row>
    <row r="224" spans="2:7" x14ac:dyDescent="0.3">
      <c r="B224" s="99">
        <v>120</v>
      </c>
      <c r="C224" s="99">
        <v>92001</v>
      </c>
      <c r="D224" s="99">
        <v>22700</v>
      </c>
      <c r="E224" s="17" t="s">
        <v>155</v>
      </c>
      <c r="F224" s="104">
        <v>58060.41</v>
      </c>
    </row>
    <row r="225" spans="2:7" x14ac:dyDescent="0.3">
      <c r="B225" s="99">
        <v>120</v>
      </c>
      <c r="C225" s="99">
        <v>92099</v>
      </c>
      <c r="D225" s="99">
        <v>21900</v>
      </c>
      <c r="E225" s="17" t="s">
        <v>157</v>
      </c>
      <c r="F225" s="104">
        <v>1600</v>
      </c>
    </row>
    <row r="226" spans="2:7" x14ac:dyDescent="0.3">
      <c r="B226" s="99">
        <v>120</v>
      </c>
      <c r="C226" s="99">
        <v>92099</v>
      </c>
      <c r="D226" s="99">
        <v>22699</v>
      </c>
      <c r="E226" s="17" t="s">
        <v>158</v>
      </c>
      <c r="F226" s="104">
        <v>2000</v>
      </c>
    </row>
    <row r="227" spans="2:7" x14ac:dyDescent="0.3">
      <c r="B227" s="99">
        <v>120</v>
      </c>
      <c r="C227" s="99">
        <v>92500</v>
      </c>
      <c r="D227" s="99">
        <v>20200</v>
      </c>
      <c r="E227" s="17" t="s">
        <v>146</v>
      </c>
      <c r="F227" s="104">
        <v>12000</v>
      </c>
      <c r="G227" s="156"/>
    </row>
    <row r="228" spans="2:7" x14ac:dyDescent="0.3">
      <c r="B228" s="99">
        <v>120</v>
      </c>
      <c r="C228" s="99">
        <v>92602</v>
      </c>
      <c r="D228" s="99">
        <v>22201</v>
      </c>
      <c r="E228" s="17" t="s">
        <v>159</v>
      </c>
      <c r="F228" s="104">
        <v>10300</v>
      </c>
    </row>
    <row r="229" spans="2:7" x14ac:dyDescent="0.3">
      <c r="B229" s="99">
        <v>121</v>
      </c>
      <c r="C229" s="99">
        <v>92001</v>
      </c>
      <c r="D229" s="99">
        <v>22604</v>
      </c>
      <c r="E229" s="17" t="s">
        <v>161</v>
      </c>
      <c r="F229" s="104">
        <v>3000</v>
      </c>
    </row>
    <row r="230" spans="2:7" x14ac:dyDescent="0.3">
      <c r="B230" s="99">
        <v>121</v>
      </c>
      <c r="C230" s="99">
        <v>92005</v>
      </c>
      <c r="D230" s="99">
        <v>22603</v>
      </c>
      <c r="E230" s="17" t="s">
        <v>162</v>
      </c>
      <c r="F230" s="104">
        <v>10000</v>
      </c>
    </row>
    <row r="231" spans="2:7" x14ac:dyDescent="0.3">
      <c r="B231" s="99">
        <v>121</v>
      </c>
      <c r="C231" s="99">
        <v>92060</v>
      </c>
      <c r="D231" s="99">
        <v>22604</v>
      </c>
      <c r="E231" s="17" t="s">
        <v>163</v>
      </c>
      <c r="F231" s="104">
        <v>25000</v>
      </c>
    </row>
    <row r="232" spans="2:7" x14ac:dyDescent="0.3">
      <c r="B232" s="99">
        <v>123</v>
      </c>
      <c r="C232" s="99">
        <v>92000</v>
      </c>
      <c r="D232" s="99">
        <v>22601</v>
      </c>
      <c r="E232" s="17" t="s">
        <v>165</v>
      </c>
      <c r="F232" s="104">
        <v>6500</v>
      </c>
    </row>
    <row r="233" spans="2:7" x14ac:dyDescent="0.3">
      <c r="B233" s="99">
        <v>124</v>
      </c>
      <c r="C233" s="99">
        <v>91200</v>
      </c>
      <c r="D233" s="99">
        <v>23000</v>
      </c>
      <c r="E233" s="17" t="s">
        <v>168</v>
      </c>
      <c r="F233" s="104">
        <v>128000</v>
      </c>
    </row>
    <row r="234" spans="2:7" x14ac:dyDescent="0.3">
      <c r="B234" s="136">
        <v>127</v>
      </c>
      <c r="C234" s="136">
        <v>24102</v>
      </c>
      <c r="D234" s="136">
        <v>22699</v>
      </c>
      <c r="E234" s="18" t="s">
        <v>353</v>
      </c>
      <c r="F234" s="104">
        <v>6000</v>
      </c>
    </row>
    <row r="235" spans="2:7" x14ac:dyDescent="0.3">
      <c r="B235" s="136">
        <v>127</v>
      </c>
      <c r="C235" s="136">
        <v>92000</v>
      </c>
      <c r="D235" s="136">
        <v>22000</v>
      </c>
      <c r="E235" s="18" t="s">
        <v>348</v>
      </c>
      <c r="F235" s="104">
        <v>4500</v>
      </c>
    </row>
    <row r="236" spans="2:7" x14ac:dyDescent="0.3">
      <c r="B236" s="137">
        <v>127</v>
      </c>
      <c r="C236" s="136">
        <v>92000</v>
      </c>
      <c r="D236" s="137">
        <v>22500</v>
      </c>
      <c r="E236" s="19" t="s">
        <v>866</v>
      </c>
      <c r="F236" s="104">
        <v>3000</v>
      </c>
    </row>
    <row r="237" spans="2:7" x14ac:dyDescent="0.3">
      <c r="B237" s="136">
        <v>127</v>
      </c>
      <c r="C237" s="136">
        <v>92000</v>
      </c>
      <c r="D237" s="136">
        <v>23300</v>
      </c>
      <c r="E237" s="18" t="s">
        <v>351</v>
      </c>
      <c r="F237" s="104">
        <v>1500</v>
      </c>
    </row>
    <row r="238" spans="2:7" x14ac:dyDescent="0.3">
      <c r="B238" s="136">
        <v>127</v>
      </c>
      <c r="C238" s="136">
        <v>92003</v>
      </c>
      <c r="D238" s="136">
        <v>22799</v>
      </c>
      <c r="E238" s="18" t="s">
        <v>867</v>
      </c>
      <c r="F238" s="104">
        <v>32000</v>
      </c>
    </row>
    <row r="239" spans="2:7" x14ac:dyDescent="0.3">
      <c r="B239" s="136">
        <v>127</v>
      </c>
      <c r="C239" s="136">
        <v>92003</v>
      </c>
      <c r="D239" s="136">
        <v>23020</v>
      </c>
      <c r="E239" s="18" t="s">
        <v>350</v>
      </c>
      <c r="F239" s="104">
        <v>3000</v>
      </c>
    </row>
    <row r="240" spans="2:7" x14ac:dyDescent="0.3">
      <c r="B240" s="136">
        <v>127</v>
      </c>
      <c r="C240" s="136">
        <v>92004</v>
      </c>
      <c r="D240" s="136">
        <v>22601</v>
      </c>
      <c r="E240" s="18" t="s">
        <v>349</v>
      </c>
      <c r="F240" s="104">
        <v>8000</v>
      </c>
    </row>
    <row r="241" spans="2:6" x14ac:dyDescent="0.3">
      <c r="B241" s="136">
        <v>127</v>
      </c>
      <c r="C241" s="136">
        <v>92099</v>
      </c>
      <c r="D241" s="136">
        <v>22000</v>
      </c>
      <c r="E241" s="18" t="s">
        <v>347</v>
      </c>
      <c r="F241" s="104">
        <v>10500</v>
      </c>
    </row>
    <row r="242" spans="2:6" x14ac:dyDescent="0.3">
      <c r="B242" s="99">
        <v>128</v>
      </c>
      <c r="C242" s="99">
        <v>92002</v>
      </c>
      <c r="D242" s="99">
        <v>20900</v>
      </c>
      <c r="E242" s="17" t="s">
        <v>356</v>
      </c>
      <c r="F242" s="104">
        <v>11950</v>
      </c>
    </row>
    <row r="243" spans="2:6" x14ac:dyDescent="0.3">
      <c r="B243" s="99">
        <v>128</v>
      </c>
      <c r="C243" s="99">
        <v>92002</v>
      </c>
      <c r="D243" s="99">
        <v>21600</v>
      </c>
      <c r="E243" s="17" t="s">
        <v>357</v>
      </c>
      <c r="F243" s="104">
        <v>2500</v>
      </c>
    </row>
    <row r="244" spans="2:6" x14ac:dyDescent="0.3">
      <c r="B244" s="99">
        <v>128</v>
      </c>
      <c r="C244" s="99">
        <v>92002</v>
      </c>
      <c r="D244" s="99">
        <v>22799</v>
      </c>
      <c r="E244" s="17" t="s">
        <v>360</v>
      </c>
      <c r="F244" s="104">
        <v>90510</v>
      </c>
    </row>
    <row r="245" spans="2:6" x14ac:dyDescent="0.3">
      <c r="B245" s="99">
        <v>128</v>
      </c>
      <c r="C245" s="99">
        <v>92099</v>
      </c>
      <c r="D245" s="99">
        <v>20600</v>
      </c>
      <c r="E245" s="17" t="s">
        <v>355</v>
      </c>
      <c r="F245" s="104">
        <v>19000</v>
      </c>
    </row>
    <row r="246" spans="2:6" x14ac:dyDescent="0.3">
      <c r="B246" s="99">
        <v>128</v>
      </c>
      <c r="C246" s="99">
        <v>92600</v>
      </c>
      <c r="D246" s="99">
        <v>22200</v>
      </c>
      <c r="E246" s="17" t="s">
        <v>358</v>
      </c>
      <c r="F246" s="104">
        <v>85860</v>
      </c>
    </row>
    <row r="247" spans="2:6" x14ac:dyDescent="0.3">
      <c r="B247" s="99">
        <v>128</v>
      </c>
      <c r="C247" s="99">
        <v>92600</v>
      </c>
      <c r="D247" s="99">
        <v>22799</v>
      </c>
      <c r="E247" s="17" t="s">
        <v>359</v>
      </c>
      <c r="F247" s="104">
        <v>1000</v>
      </c>
    </row>
    <row r="248" spans="2:6" x14ac:dyDescent="0.3">
      <c r="B248" s="99">
        <v>129</v>
      </c>
      <c r="C248" s="99">
        <v>44110</v>
      </c>
      <c r="D248" s="99">
        <v>22799</v>
      </c>
      <c r="E248" s="17" t="s">
        <v>363</v>
      </c>
      <c r="F248" s="104">
        <v>345000</v>
      </c>
    </row>
    <row r="249" spans="2:6" x14ac:dyDescent="0.3">
      <c r="B249" s="99">
        <v>129</v>
      </c>
      <c r="C249" s="99">
        <v>44111</v>
      </c>
      <c r="D249" s="99">
        <v>22799</v>
      </c>
      <c r="E249" s="17" t="s">
        <v>364</v>
      </c>
      <c r="F249" s="104">
        <v>23000</v>
      </c>
    </row>
    <row r="250" spans="2:6" x14ac:dyDescent="0.3">
      <c r="B250" s="99">
        <v>221</v>
      </c>
      <c r="C250" s="99">
        <v>13200</v>
      </c>
      <c r="D250" s="99">
        <v>20200</v>
      </c>
      <c r="E250" s="17" t="s">
        <v>717</v>
      </c>
      <c r="F250" s="104">
        <v>0</v>
      </c>
    </row>
    <row r="251" spans="2:6" x14ac:dyDescent="0.3">
      <c r="B251" s="99">
        <v>221</v>
      </c>
      <c r="C251" s="99">
        <v>13200</v>
      </c>
      <c r="D251" s="99">
        <v>20400</v>
      </c>
      <c r="E251" s="17" t="s">
        <v>366</v>
      </c>
      <c r="F251" s="104">
        <v>80000</v>
      </c>
    </row>
    <row r="252" spans="2:6" x14ac:dyDescent="0.3">
      <c r="B252" s="99">
        <v>221</v>
      </c>
      <c r="C252" s="99">
        <v>13200</v>
      </c>
      <c r="D252" s="99">
        <v>20600</v>
      </c>
      <c r="E252" s="17" t="s">
        <v>368</v>
      </c>
      <c r="F252" s="104">
        <v>0</v>
      </c>
    </row>
    <row r="253" spans="2:6" x14ac:dyDescent="0.3">
      <c r="B253" s="99">
        <v>221</v>
      </c>
      <c r="C253" s="99">
        <v>13200</v>
      </c>
      <c r="D253" s="99">
        <v>20701</v>
      </c>
      <c r="E253" s="17" t="s">
        <v>880</v>
      </c>
      <c r="F253" s="104">
        <v>15000</v>
      </c>
    </row>
    <row r="254" spans="2:6" x14ac:dyDescent="0.3">
      <c r="B254" s="99">
        <v>221</v>
      </c>
      <c r="C254" s="99">
        <v>13200</v>
      </c>
      <c r="D254" s="99">
        <v>21300</v>
      </c>
      <c r="E254" s="17" t="s">
        <v>369</v>
      </c>
      <c r="F254" s="104">
        <v>1650</v>
      </c>
    </row>
    <row r="255" spans="2:6" x14ac:dyDescent="0.3">
      <c r="B255" s="99">
        <v>221</v>
      </c>
      <c r="C255" s="99">
        <v>13200</v>
      </c>
      <c r="D255" s="99">
        <v>21400</v>
      </c>
      <c r="E255" s="17" t="s">
        <v>367</v>
      </c>
      <c r="F255" s="104">
        <v>2500</v>
      </c>
    </row>
    <row r="256" spans="2:6" x14ac:dyDescent="0.3">
      <c r="B256" s="99">
        <v>221</v>
      </c>
      <c r="C256" s="99">
        <v>13200</v>
      </c>
      <c r="D256" s="99">
        <v>22103</v>
      </c>
      <c r="E256" s="17" t="s">
        <v>370</v>
      </c>
      <c r="F256" s="104">
        <v>25000</v>
      </c>
    </row>
    <row r="257" spans="2:7" x14ac:dyDescent="0.3">
      <c r="B257" s="99">
        <v>221</v>
      </c>
      <c r="C257" s="99">
        <v>13200</v>
      </c>
      <c r="D257" s="99">
        <v>22104</v>
      </c>
      <c r="E257" s="17" t="s">
        <v>371</v>
      </c>
      <c r="F257" s="104">
        <v>15000</v>
      </c>
    </row>
    <row r="258" spans="2:7" x14ac:dyDescent="0.3">
      <c r="B258" s="99">
        <v>221</v>
      </c>
      <c r="C258" s="99">
        <v>13200</v>
      </c>
      <c r="D258" s="99">
        <v>22199</v>
      </c>
      <c r="E258" s="17" t="s">
        <v>372</v>
      </c>
      <c r="F258" s="104">
        <v>15000</v>
      </c>
    </row>
    <row r="259" spans="2:7" x14ac:dyDescent="0.3">
      <c r="B259" s="99">
        <v>221</v>
      </c>
      <c r="C259" s="99">
        <v>13200</v>
      </c>
      <c r="D259" s="99">
        <v>22699</v>
      </c>
      <c r="E259" s="17" t="s">
        <v>374</v>
      </c>
      <c r="F259" s="104">
        <v>1000</v>
      </c>
    </row>
    <row r="260" spans="2:7" x14ac:dyDescent="0.3">
      <c r="B260" s="99">
        <v>221</v>
      </c>
      <c r="C260" s="99">
        <v>13200</v>
      </c>
      <c r="D260" s="99">
        <v>22699</v>
      </c>
      <c r="E260" s="17" t="s">
        <v>879</v>
      </c>
      <c r="F260" s="104">
        <v>0</v>
      </c>
    </row>
    <row r="261" spans="2:7" x14ac:dyDescent="0.3">
      <c r="B261" s="99">
        <v>221</v>
      </c>
      <c r="C261" s="99">
        <v>13200</v>
      </c>
      <c r="D261" s="99">
        <v>22700</v>
      </c>
      <c r="E261" s="17" t="s">
        <v>375</v>
      </c>
      <c r="F261" s="104">
        <v>24210.83</v>
      </c>
    </row>
    <row r="262" spans="2:7" x14ac:dyDescent="0.3">
      <c r="B262" s="99">
        <v>313</v>
      </c>
      <c r="C262" s="99">
        <v>23100</v>
      </c>
      <c r="D262" s="99">
        <v>21200</v>
      </c>
      <c r="E262" s="17" t="s">
        <v>377</v>
      </c>
      <c r="F262" s="104">
        <v>1000</v>
      </c>
    </row>
    <row r="263" spans="2:7" x14ac:dyDescent="0.3">
      <c r="B263" s="99">
        <v>313</v>
      </c>
      <c r="C263" s="99">
        <v>23100</v>
      </c>
      <c r="D263" s="99">
        <v>22699</v>
      </c>
      <c r="E263" s="17" t="s">
        <v>384</v>
      </c>
      <c r="F263" s="104">
        <v>8000</v>
      </c>
    </row>
    <row r="264" spans="2:7" x14ac:dyDescent="0.3">
      <c r="B264" s="99">
        <v>313</v>
      </c>
      <c r="C264" s="99">
        <v>23101</v>
      </c>
      <c r="D264" s="99">
        <v>22699</v>
      </c>
      <c r="E264" s="17" t="s">
        <v>378</v>
      </c>
      <c r="F264" s="104">
        <v>19800</v>
      </c>
    </row>
    <row r="265" spans="2:7" x14ac:dyDescent="0.3">
      <c r="B265" s="99">
        <v>313</v>
      </c>
      <c r="C265" s="99">
        <v>23101</v>
      </c>
      <c r="D265" s="99">
        <v>22799</v>
      </c>
      <c r="E265" s="17" t="s">
        <v>379</v>
      </c>
      <c r="F265" s="104">
        <v>50000</v>
      </c>
    </row>
    <row r="266" spans="2:7" x14ac:dyDescent="0.3">
      <c r="B266" s="99">
        <v>313</v>
      </c>
      <c r="C266" s="99">
        <v>23102</v>
      </c>
      <c r="D266" s="99">
        <v>22699</v>
      </c>
      <c r="E266" s="17" t="s">
        <v>817</v>
      </c>
      <c r="F266" s="104">
        <v>5000</v>
      </c>
    </row>
    <row r="267" spans="2:7" x14ac:dyDescent="0.3">
      <c r="B267" s="99">
        <v>313</v>
      </c>
      <c r="C267" s="99">
        <v>23104</v>
      </c>
      <c r="D267" s="99">
        <v>22700</v>
      </c>
      <c r="E267" s="17" t="s">
        <v>381</v>
      </c>
      <c r="F267" s="104">
        <v>8729.2099999999991</v>
      </c>
    </row>
    <row r="268" spans="2:7" x14ac:dyDescent="0.3">
      <c r="B268" s="99">
        <v>313</v>
      </c>
      <c r="C268" s="99">
        <v>23105</v>
      </c>
      <c r="D268" s="99">
        <v>22699</v>
      </c>
      <c r="E268" s="17" t="s">
        <v>385</v>
      </c>
      <c r="F268" s="104">
        <v>1500</v>
      </c>
    </row>
    <row r="269" spans="2:7" x14ac:dyDescent="0.3">
      <c r="B269" s="99">
        <v>313</v>
      </c>
      <c r="C269" s="99">
        <v>23106</v>
      </c>
      <c r="D269" s="99">
        <v>22799</v>
      </c>
      <c r="E269" s="17" t="s">
        <v>382</v>
      </c>
      <c r="F269" s="104">
        <v>176000</v>
      </c>
    </row>
    <row r="270" spans="2:7" x14ac:dyDescent="0.3">
      <c r="B270" s="99">
        <v>313</v>
      </c>
      <c r="C270" s="99">
        <v>23109</v>
      </c>
      <c r="D270" s="99">
        <v>22699</v>
      </c>
      <c r="E270" s="17" t="s">
        <v>815</v>
      </c>
      <c r="F270" s="104">
        <v>2000</v>
      </c>
    </row>
    <row r="271" spans="2:7" x14ac:dyDescent="0.3">
      <c r="B271" s="99">
        <v>313</v>
      </c>
      <c r="C271" s="99">
        <v>23110</v>
      </c>
      <c r="D271" s="99">
        <v>22699</v>
      </c>
      <c r="E271" s="17" t="s">
        <v>918</v>
      </c>
      <c r="F271" s="104">
        <v>15000</v>
      </c>
      <c r="G271" s="148"/>
    </row>
    <row r="272" spans="2:7" x14ac:dyDescent="0.3">
      <c r="B272" s="99">
        <v>313</v>
      </c>
      <c r="C272" s="99">
        <v>23199</v>
      </c>
      <c r="D272" s="99">
        <v>22699</v>
      </c>
      <c r="E272" s="17" t="s">
        <v>380</v>
      </c>
      <c r="F272" s="104">
        <v>8000</v>
      </c>
    </row>
    <row r="273" spans="2:6" x14ac:dyDescent="0.3">
      <c r="B273" s="99">
        <v>413</v>
      </c>
      <c r="C273" s="99">
        <v>16000</v>
      </c>
      <c r="D273" s="99">
        <v>21040</v>
      </c>
      <c r="E273" s="17" t="s">
        <v>494</v>
      </c>
      <c r="F273" s="104">
        <v>25000</v>
      </c>
    </row>
    <row r="274" spans="2:6" x14ac:dyDescent="0.3">
      <c r="B274" s="99">
        <v>413</v>
      </c>
      <c r="C274" s="99">
        <v>16100</v>
      </c>
      <c r="D274" s="99">
        <v>22699</v>
      </c>
      <c r="E274" s="17" t="s">
        <v>671</v>
      </c>
      <c r="F274" s="104">
        <v>160000</v>
      </c>
    </row>
    <row r="275" spans="2:6" x14ac:dyDescent="0.3">
      <c r="B275" s="99">
        <v>413</v>
      </c>
      <c r="C275" s="154">
        <v>16200</v>
      </c>
      <c r="D275" s="99">
        <v>22700</v>
      </c>
      <c r="E275" s="17" t="s">
        <v>390</v>
      </c>
      <c r="F275" s="104">
        <v>2690762.57</v>
      </c>
    </row>
    <row r="276" spans="2:6" x14ac:dyDescent="0.3">
      <c r="B276" s="99">
        <v>413</v>
      </c>
      <c r="C276" s="154">
        <v>16300</v>
      </c>
      <c r="D276" s="99">
        <v>22700</v>
      </c>
      <c r="E276" s="17" t="s">
        <v>389</v>
      </c>
      <c r="F276" s="104">
        <v>650710.28</v>
      </c>
    </row>
    <row r="277" spans="2:6" x14ac:dyDescent="0.3">
      <c r="B277" s="99">
        <v>413</v>
      </c>
      <c r="C277" s="99">
        <v>31101</v>
      </c>
      <c r="D277" s="99">
        <v>22799</v>
      </c>
      <c r="E277" s="17" t="s">
        <v>824</v>
      </c>
      <c r="F277" s="104">
        <v>35966</v>
      </c>
    </row>
    <row r="278" spans="2:6" x14ac:dyDescent="0.3">
      <c r="B278" s="99">
        <v>413</v>
      </c>
      <c r="C278" s="99">
        <v>31101</v>
      </c>
      <c r="D278" s="99">
        <v>22799</v>
      </c>
      <c r="E278" s="17" t="s">
        <v>393</v>
      </c>
      <c r="F278" s="104">
        <v>70031.98</v>
      </c>
    </row>
    <row r="279" spans="2:6" x14ac:dyDescent="0.3">
      <c r="B279" s="99">
        <v>421</v>
      </c>
      <c r="C279" s="99">
        <v>32300</v>
      </c>
      <c r="D279" s="99">
        <v>22104</v>
      </c>
      <c r="E279" s="17" t="s">
        <v>401</v>
      </c>
      <c r="F279" s="104">
        <v>2000</v>
      </c>
    </row>
    <row r="280" spans="2:6" x14ac:dyDescent="0.3">
      <c r="B280" s="99">
        <v>421</v>
      </c>
      <c r="C280" s="99">
        <v>32301</v>
      </c>
      <c r="D280" s="99">
        <v>22606</v>
      </c>
      <c r="E280" s="17" t="s">
        <v>414</v>
      </c>
      <c r="F280" s="104">
        <v>750</v>
      </c>
    </row>
    <row r="281" spans="2:6" x14ac:dyDescent="0.3">
      <c r="B281" s="99">
        <v>421</v>
      </c>
      <c r="C281" s="99">
        <v>32316</v>
      </c>
      <c r="D281" s="99">
        <v>21200</v>
      </c>
      <c r="E281" s="17" t="s">
        <v>396</v>
      </c>
      <c r="F281" s="104">
        <v>3000</v>
      </c>
    </row>
    <row r="282" spans="2:6" x14ac:dyDescent="0.3">
      <c r="B282" s="99">
        <v>421</v>
      </c>
      <c r="C282" s="99">
        <v>32316</v>
      </c>
      <c r="D282" s="99">
        <v>22000</v>
      </c>
      <c r="E282" s="17" t="s">
        <v>397</v>
      </c>
      <c r="F282" s="104">
        <v>1500</v>
      </c>
    </row>
    <row r="283" spans="2:6" x14ac:dyDescent="0.3">
      <c r="B283" s="99">
        <v>421</v>
      </c>
      <c r="C283" s="99">
        <v>32316</v>
      </c>
      <c r="D283" s="99">
        <v>22100</v>
      </c>
      <c r="E283" s="17" t="s">
        <v>398</v>
      </c>
      <c r="F283" s="104">
        <v>6000</v>
      </c>
    </row>
    <row r="284" spans="2:6" x14ac:dyDescent="0.3">
      <c r="B284" s="99">
        <v>421</v>
      </c>
      <c r="C284" s="99">
        <v>32316</v>
      </c>
      <c r="D284" s="99">
        <v>22101</v>
      </c>
      <c r="E284" s="17" t="s">
        <v>399</v>
      </c>
      <c r="F284" s="104">
        <v>1500</v>
      </c>
    </row>
    <row r="285" spans="2:6" x14ac:dyDescent="0.3">
      <c r="B285" s="99">
        <v>421</v>
      </c>
      <c r="C285" s="99">
        <v>32316</v>
      </c>
      <c r="D285" s="99">
        <v>22102</v>
      </c>
      <c r="E285" s="17" t="s">
        <v>400</v>
      </c>
      <c r="F285" s="104">
        <v>6500</v>
      </c>
    </row>
    <row r="286" spans="2:6" x14ac:dyDescent="0.3">
      <c r="B286" s="99">
        <v>421</v>
      </c>
      <c r="C286" s="99">
        <v>32316</v>
      </c>
      <c r="D286" s="99">
        <v>22199</v>
      </c>
      <c r="E286" s="17" t="s">
        <v>402</v>
      </c>
      <c r="F286" s="104">
        <v>4500</v>
      </c>
    </row>
    <row r="287" spans="2:6" x14ac:dyDescent="0.3">
      <c r="B287" s="99">
        <v>421</v>
      </c>
      <c r="C287" s="99">
        <v>32316</v>
      </c>
      <c r="D287" s="99">
        <v>22700</v>
      </c>
      <c r="E287" s="17" t="s">
        <v>395</v>
      </c>
      <c r="F287" s="104">
        <v>42974.54</v>
      </c>
    </row>
    <row r="288" spans="2:6" x14ac:dyDescent="0.3">
      <c r="B288" s="99">
        <v>421</v>
      </c>
      <c r="C288" s="99">
        <v>32316</v>
      </c>
      <c r="D288" s="99">
        <v>22799</v>
      </c>
      <c r="E288" s="17" t="s">
        <v>412</v>
      </c>
      <c r="F288" s="104">
        <v>28125</v>
      </c>
    </row>
    <row r="289" spans="2:7" x14ac:dyDescent="0.3">
      <c r="B289" s="99">
        <v>421</v>
      </c>
      <c r="C289" s="99">
        <v>32317</v>
      </c>
      <c r="D289" s="99">
        <v>21200</v>
      </c>
      <c r="E289" s="17" t="s">
        <v>405</v>
      </c>
      <c r="F289" s="104">
        <v>4000</v>
      </c>
    </row>
    <row r="290" spans="2:7" x14ac:dyDescent="0.3">
      <c r="B290" s="99">
        <v>421</v>
      </c>
      <c r="C290" s="99">
        <v>32317</v>
      </c>
      <c r="D290" s="99">
        <v>22000</v>
      </c>
      <c r="E290" s="17" t="s">
        <v>406</v>
      </c>
      <c r="F290" s="104">
        <v>1500</v>
      </c>
    </row>
    <row r="291" spans="2:7" x14ac:dyDescent="0.3">
      <c r="B291" s="99">
        <v>421</v>
      </c>
      <c r="C291" s="99">
        <v>32317</v>
      </c>
      <c r="D291" s="99">
        <v>22100</v>
      </c>
      <c r="E291" s="17" t="s">
        <v>407</v>
      </c>
      <c r="F291" s="104">
        <v>4000</v>
      </c>
    </row>
    <row r="292" spans="2:7" x14ac:dyDescent="0.3">
      <c r="B292" s="99">
        <v>421</v>
      </c>
      <c r="C292" s="99">
        <v>32317</v>
      </c>
      <c r="D292" s="99">
        <v>22101</v>
      </c>
      <c r="E292" s="17" t="s">
        <v>408</v>
      </c>
      <c r="F292" s="104">
        <v>850</v>
      </c>
    </row>
    <row r="293" spans="2:7" x14ac:dyDescent="0.3">
      <c r="B293" s="99">
        <v>421</v>
      </c>
      <c r="C293" s="99">
        <v>32317</v>
      </c>
      <c r="D293" s="99">
        <v>22102</v>
      </c>
      <c r="E293" s="17" t="s">
        <v>409</v>
      </c>
      <c r="F293" s="104">
        <v>8000</v>
      </c>
    </row>
    <row r="294" spans="2:7" x14ac:dyDescent="0.3">
      <c r="B294" s="99">
        <v>421</v>
      </c>
      <c r="C294" s="99">
        <v>32317</v>
      </c>
      <c r="D294" s="99">
        <v>22199</v>
      </c>
      <c r="E294" s="17" t="s">
        <v>410</v>
      </c>
      <c r="F294" s="104">
        <v>4500</v>
      </c>
    </row>
    <row r="295" spans="2:7" x14ac:dyDescent="0.3">
      <c r="B295" s="99">
        <v>421</v>
      </c>
      <c r="C295" s="99">
        <v>32317</v>
      </c>
      <c r="D295" s="154">
        <v>22700</v>
      </c>
      <c r="E295" s="17" t="s">
        <v>411</v>
      </c>
      <c r="F295" s="104">
        <v>59090</v>
      </c>
    </row>
    <row r="296" spans="2:7" x14ac:dyDescent="0.3">
      <c r="B296" s="99">
        <v>421</v>
      </c>
      <c r="C296" s="99">
        <v>32317</v>
      </c>
      <c r="D296" s="99">
        <v>22799</v>
      </c>
      <c r="E296" s="17" t="s">
        <v>403</v>
      </c>
      <c r="F296" s="104">
        <v>28125</v>
      </c>
    </row>
    <row r="297" spans="2:7" x14ac:dyDescent="0.3">
      <c r="B297" s="99">
        <v>422</v>
      </c>
      <c r="C297" s="99">
        <v>32000</v>
      </c>
      <c r="D297" s="99">
        <v>22606</v>
      </c>
      <c r="E297" s="17" t="s">
        <v>446</v>
      </c>
      <c r="F297" s="104">
        <v>8000</v>
      </c>
    </row>
    <row r="298" spans="2:7" x14ac:dyDescent="0.3">
      <c r="B298" s="99">
        <v>422</v>
      </c>
      <c r="C298" s="99">
        <v>32000</v>
      </c>
      <c r="D298" s="99">
        <v>22699</v>
      </c>
      <c r="E298" s="17" t="s">
        <v>704</v>
      </c>
      <c r="F298" s="104">
        <v>12445.788399999998</v>
      </c>
    </row>
    <row r="299" spans="2:7" x14ac:dyDescent="0.3">
      <c r="B299" s="99">
        <v>422</v>
      </c>
      <c r="C299" s="99">
        <v>32300</v>
      </c>
      <c r="D299" s="99">
        <v>22699</v>
      </c>
      <c r="E299" s="17" t="s">
        <v>903</v>
      </c>
      <c r="F299" s="104">
        <v>500</v>
      </c>
      <c r="G299" s="148"/>
    </row>
    <row r="300" spans="2:7" x14ac:dyDescent="0.3">
      <c r="B300" s="99">
        <v>422</v>
      </c>
      <c r="C300" s="99">
        <v>32310</v>
      </c>
      <c r="D300" s="99">
        <v>22104</v>
      </c>
      <c r="E300" s="17" t="s">
        <v>418</v>
      </c>
      <c r="F300" s="104">
        <v>850</v>
      </c>
      <c r="G300" s="133"/>
    </row>
    <row r="301" spans="2:7" x14ac:dyDescent="0.3">
      <c r="B301" s="99">
        <v>422</v>
      </c>
      <c r="C301" s="99">
        <v>32311</v>
      </c>
      <c r="D301" s="99">
        <v>21200</v>
      </c>
      <c r="E301" s="17" t="s">
        <v>428</v>
      </c>
      <c r="F301" s="104">
        <v>8000</v>
      </c>
    </row>
    <row r="302" spans="2:7" x14ac:dyDescent="0.3">
      <c r="B302" s="99">
        <v>422</v>
      </c>
      <c r="C302" s="99">
        <v>32311</v>
      </c>
      <c r="D302" s="99">
        <v>21300</v>
      </c>
      <c r="E302" s="17" t="s">
        <v>420</v>
      </c>
      <c r="F302" s="104">
        <v>1000</v>
      </c>
    </row>
    <row r="303" spans="2:7" x14ac:dyDescent="0.3">
      <c r="B303" s="99">
        <v>422</v>
      </c>
      <c r="C303" s="99">
        <v>32311</v>
      </c>
      <c r="D303" s="99">
        <v>22100</v>
      </c>
      <c r="E303" s="17" t="s">
        <v>421</v>
      </c>
      <c r="F303" s="104">
        <v>11200</v>
      </c>
    </row>
    <row r="304" spans="2:7" x14ac:dyDescent="0.3">
      <c r="B304" s="99">
        <v>422</v>
      </c>
      <c r="C304" s="99">
        <v>32311</v>
      </c>
      <c r="D304" s="99">
        <v>22101</v>
      </c>
      <c r="E304" s="17" t="s">
        <v>422</v>
      </c>
      <c r="F304" s="104">
        <v>6000</v>
      </c>
    </row>
    <row r="305" spans="2:7" x14ac:dyDescent="0.3">
      <c r="B305" s="99">
        <v>422</v>
      </c>
      <c r="C305" s="99">
        <v>32311</v>
      </c>
      <c r="D305" s="99">
        <v>22102</v>
      </c>
      <c r="E305" s="17" t="s">
        <v>423</v>
      </c>
      <c r="F305" s="104">
        <v>14200</v>
      </c>
    </row>
    <row r="306" spans="2:7" x14ac:dyDescent="0.3">
      <c r="B306" s="99">
        <v>422</v>
      </c>
      <c r="C306" s="99">
        <v>32311</v>
      </c>
      <c r="D306" s="99">
        <v>22699</v>
      </c>
      <c r="E306" s="17" t="s">
        <v>425</v>
      </c>
      <c r="F306" s="104">
        <v>500</v>
      </c>
    </row>
    <row r="307" spans="2:7" x14ac:dyDescent="0.3">
      <c r="B307" s="99">
        <v>422</v>
      </c>
      <c r="C307" s="99">
        <v>32311</v>
      </c>
      <c r="D307" s="99">
        <v>22700</v>
      </c>
      <c r="E307" s="17" t="s">
        <v>426</v>
      </c>
      <c r="F307" s="104">
        <v>96692.72</v>
      </c>
    </row>
    <row r="308" spans="2:7" x14ac:dyDescent="0.3">
      <c r="B308" s="99">
        <v>422</v>
      </c>
      <c r="C308" s="99">
        <v>32312</v>
      </c>
      <c r="D308" s="99">
        <v>21200</v>
      </c>
      <c r="E308" s="17" t="s">
        <v>447</v>
      </c>
      <c r="F308" s="104">
        <v>4000</v>
      </c>
    </row>
    <row r="309" spans="2:7" x14ac:dyDescent="0.3">
      <c r="B309" s="99">
        <v>422</v>
      </c>
      <c r="C309" s="99">
        <v>32312</v>
      </c>
      <c r="D309" s="99">
        <v>21300</v>
      </c>
      <c r="E309" s="17" t="s">
        <v>430</v>
      </c>
      <c r="F309" s="104">
        <v>1000</v>
      </c>
    </row>
    <row r="310" spans="2:7" x14ac:dyDescent="0.3">
      <c r="B310" s="99">
        <v>422</v>
      </c>
      <c r="C310" s="99">
        <v>32312</v>
      </c>
      <c r="D310" s="99">
        <v>22100</v>
      </c>
      <c r="E310" s="17" t="s">
        <v>431</v>
      </c>
      <c r="F310" s="104">
        <v>10000</v>
      </c>
    </row>
    <row r="311" spans="2:7" x14ac:dyDescent="0.3">
      <c r="B311" s="99">
        <v>422</v>
      </c>
      <c r="C311" s="99">
        <v>32312</v>
      </c>
      <c r="D311" s="99">
        <v>22101</v>
      </c>
      <c r="E311" s="17" t="s">
        <v>432</v>
      </c>
      <c r="F311" s="104">
        <v>7500</v>
      </c>
    </row>
    <row r="312" spans="2:7" x14ac:dyDescent="0.3">
      <c r="B312" s="99">
        <v>422</v>
      </c>
      <c r="C312" s="99">
        <v>32312</v>
      </c>
      <c r="D312" s="99">
        <v>22102</v>
      </c>
      <c r="E312" s="17" t="s">
        <v>433</v>
      </c>
      <c r="F312" s="104">
        <v>5250</v>
      </c>
    </row>
    <row r="313" spans="2:7" x14ac:dyDescent="0.3">
      <c r="B313" s="99">
        <v>422</v>
      </c>
      <c r="C313" s="99">
        <v>32312</v>
      </c>
      <c r="D313" s="99">
        <v>22699</v>
      </c>
      <c r="E313" s="17" t="s">
        <v>435</v>
      </c>
      <c r="F313" s="104">
        <v>500</v>
      </c>
    </row>
    <row r="314" spans="2:7" x14ac:dyDescent="0.3">
      <c r="B314" s="99">
        <v>422</v>
      </c>
      <c r="C314" s="99">
        <v>32312</v>
      </c>
      <c r="D314" s="99">
        <v>22700</v>
      </c>
      <c r="E314" s="17" t="s">
        <v>436</v>
      </c>
      <c r="F314" s="104">
        <v>64461.82</v>
      </c>
    </row>
    <row r="315" spans="2:7" s="133" customFormat="1" x14ac:dyDescent="0.3">
      <c r="B315" s="99">
        <v>422</v>
      </c>
      <c r="C315" s="99">
        <v>32313</v>
      </c>
      <c r="D315" s="99">
        <v>21200</v>
      </c>
      <c r="E315" s="17" t="s">
        <v>438</v>
      </c>
      <c r="F315" s="104">
        <v>2000</v>
      </c>
      <c r="G315"/>
    </row>
    <row r="316" spans="2:7" x14ac:dyDescent="0.3">
      <c r="B316" s="99">
        <v>422</v>
      </c>
      <c r="C316" s="99">
        <v>32313</v>
      </c>
      <c r="D316" s="99">
        <v>22100</v>
      </c>
      <c r="E316" s="17" t="s">
        <v>439</v>
      </c>
      <c r="F316" s="104">
        <v>18000</v>
      </c>
    </row>
    <row r="317" spans="2:7" x14ac:dyDescent="0.3">
      <c r="B317" s="99">
        <v>422</v>
      </c>
      <c r="C317" s="99">
        <v>32313</v>
      </c>
      <c r="D317" s="99">
        <v>22101</v>
      </c>
      <c r="E317" s="17" t="s">
        <v>440</v>
      </c>
      <c r="F317" s="104">
        <v>4000</v>
      </c>
    </row>
    <row r="318" spans="2:7" x14ac:dyDescent="0.3">
      <c r="B318" s="99">
        <v>422</v>
      </c>
      <c r="C318" s="99">
        <v>32313</v>
      </c>
      <c r="D318" s="99">
        <v>22102</v>
      </c>
      <c r="E318" s="17" t="s">
        <v>441</v>
      </c>
      <c r="F318" s="104">
        <v>15750</v>
      </c>
    </row>
    <row r="319" spans="2:7" x14ac:dyDescent="0.3">
      <c r="B319" s="99">
        <v>422</v>
      </c>
      <c r="C319" s="99">
        <v>32313</v>
      </c>
      <c r="D319" s="99">
        <v>22699</v>
      </c>
      <c r="E319" s="17" t="s">
        <v>443</v>
      </c>
      <c r="F319" s="104">
        <v>500</v>
      </c>
    </row>
    <row r="320" spans="2:7" x14ac:dyDescent="0.3">
      <c r="B320" s="99">
        <v>422</v>
      </c>
      <c r="C320" s="99">
        <v>32313</v>
      </c>
      <c r="D320" s="99">
        <v>22700</v>
      </c>
      <c r="E320" s="17" t="s">
        <v>444</v>
      </c>
      <c r="F320" s="104">
        <v>112808.18</v>
      </c>
    </row>
    <row r="321" spans="2:14" x14ac:dyDescent="0.3">
      <c r="B321" s="99">
        <v>422</v>
      </c>
      <c r="C321" s="99">
        <v>32314</v>
      </c>
      <c r="D321" s="99">
        <v>21200</v>
      </c>
      <c r="E321" s="17" t="s">
        <v>429</v>
      </c>
      <c r="F321" s="104">
        <v>2000</v>
      </c>
    </row>
    <row r="322" spans="2:14" x14ac:dyDescent="0.3">
      <c r="B322" s="99">
        <v>422</v>
      </c>
      <c r="C322" s="99">
        <v>32314</v>
      </c>
      <c r="D322" s="99">
        <v>22100</v>
      </c>
      <c r="E322" s="17" t="s">
        <v>448</v>
      </c>
      <c r="F322" s="104">
        <v>11500</v>
      </c>
    </row>
    <row r="323" spans="2:14" x14ac:dyDescent="0.3">
      <c r="B323" s="99">
        <v>422</v>
      </c>
      <c r="C323" s="99">
        <v>32314</v>
      </c>
      <c r="D323" s="99">
        <v>22101</v>
      </c>
      <c r="E323" s="17" t="s">
        <v>449</v>
      </c>
      <c r="F323" s="104">
        <v>3500</v>
      </c>
    </row>
    <row r="324" spans="2:14" x14ac:dyDescent="0.3">
      <c r="B324" s="99">
        <v>422</v>
      </c>
      <c r="C324" s="99">
        <v>32314</v>
      </c>
      <c r="D324" s="99">
        <v>22102</v>
      </c>
      <c r="E324" s="17" t="s">
        <v>450</v>
      </c>
      <c r="F324" s="104">
        <v>11200</v>
      </c>
    </row>
    <row r="325" spans="2:14" x14ac:dyDescent="0.3">
      <c r="B325" s="99">
        <v>422</v>
      </c>
      <c r="C325" s="99">
        <v>32314</v>
      </c>
      <c r="D325" s="99">
        <v>22699</v>
      </c>
      <c r="E325" s="17" t="s">
        <v>452</v>
      </c>
      <c r="F325" s="104">
        <v>500</v>
      </c>
    </row>
    <row r="326" spans="2:14" x14ac:dyDescent="0.3">
      <c r="B326" s="99">
        <v>422</v>
      </c>
      <c r="C326" s="99">
        <v>32314</v>
      </c>
      <c r="D326" s="99">
        <v>22700</v>
      </c>
      <c r="E326" s="17" t="s">
        <v>453</v>
      </c>
      <c r="F326" s="104">
        <v>107436.37</v>
      </c>
    </row>
    <row r="327" spans="2:14" x14ac:dyDescent="0.3">
      <c r="B327" s="99">
        <v>423</v>
      </c>
      <c r="C327" s="99">
        <v>32600</v>
      </c>
      <c r="D327" s="99">
        <v>22000</v>
      </c>
      <c r="E327" s="17" t="s">
        <v>456</v>
      </c>
      <c r="F327" s="104">
        <v>150</v>
      </c>
    </row>
    <row r="328" spans="2:14" x14ac:dyDescent="0.3">
      <c r="B328" s="99">
        <v>423</v>
      </c>
      <c r="C328" s="99">
        <v>32600</v>
      </c>
      <c r="D328" s="99">
        <v>22699</v>
      </c>
      <c r="E328" s="17" t="s">
        <v>458</v>
      </c>
      <c r="F328" s="104">
        <v>1000</v>
      </c>
      <c r="G328" s="107"/>
      <c r="H328" s="107"/>
      <c r="I328" s="107"/>
      <c r="J328" s="107"/>
      <c r="K328" s="107"/>
      <c r="L328" s="107"/>
      <c r="M328" s="107"/>
      <c r="N328" s="107"/>
    </row>
    <row r="329" spans="2:14" ht="15.6" x14ac:dyDescent="0.3">
      <c r="B329" s="99">
        <v>424</v>
      </c>
      <c r="C329" s="99">
        <v>32300</v>
      </c>
      <c r="D329" s="99">
        <v>22699</v>
      </c>
      <c r="E329" s="17" t="s">
        <v>459</v>
      </c>
      <c r="F329" s="104">
        <v>1500</v>
      </c>
      <c r="G329" s="107"/>
      <c r="H329" s="108"/>
      <c r="I329" s="109"/>
      <c r="J329" s="110"/>
      <c r="K329" s="111"/>
      <c r="L329" s="107"/>
      <c r="M329" s="107"/>
      <c r="N329" s="107"/>
    </row>
    <row r="330" spans="2:14" ht="15.6" x14ac:dyDescent="0.3">
      <c r="B330" s="99">
        <v>425</v>
      </c>
      <c r="C330" s="99">
        <v>32400</v>
      </c>
      <c r="D330" s="99">
        <v>22699</v>
      </c>
      <c r="E330" s="17" t="s">
        <v>461</v>
      </c>
      <c r="F330" s="104">
        <v>3500</v>
      </c>
      <c r="G330" s="107"/>
      <c r="H330" s="108"/>
      <c r="I330" s="109"/>
      <c r="J330" s="112"/>
      <c r="K330" s="113"/>
      <c r="L330" s="107"/>
      <c r="M330" s="107"/>
      <c r="N330" s="107"/>
    </row>
    <row r="331" spans="2:14" ht="15.6" x14ac:dyDescent="0.3">
      <c r="B331" s="99">
        <v>432</v>
      </c>
      <c r="C331" s="99">
        <v>13300</v>
      </c>
      <c r="D331" s="99">
        <v>20200</v>
      </c>
      <c r="E331" s="17" t="s">
        <v>464</v>
      </c>
      <c r="F331" s="104">
        <v>600</v>
      </c>
      <c r="G331" s="107"/>
      <c r="H331" s="108"/>
      <c r="I331" s="109"/>
      <c r="J331" s="110"/>
      <c r="K331" s="111"/>
      <c r="L331" s="107"/>
      <c r="M331" s="107"/>
      <c r="N331" s="107"/>
    </row>
    <row r="332" spans="2:14" ht="15.6" x14ac:dyDescent="0.3">
      <c r="B332" s="99">
        <v>432</v>
      </c>
      <c r="C332" s="99">
        <v>13300</v>
      </c>
      <c r="D332" s="99">
        <v>20201</v>
      </c>
      <c r="E332" s="17" t="s">
        <v>465</v>
      </c>
      <c r="F332" s="104">
        <v>8500</v>
      </c>
      <c r="G332" s="107"/>
      <c r="H332" s="108"/>
      <c r="I332" s="109"/>
      <c r="J332" s="110"/>
      <c r="K332" s="111"/>
      <c r="L332" s="107"/>
      <c r="M332" s="107"/>
      <c r="N332" s="107"/>
    </row>
    <row r="333" spans="2:14" ht="15.6" x14ac:dyDescent="0.3">
      <c r="B333" s="99">
        <v>432</v>
      </c>
      <c r="C333" s="99">
        <v>13400</v>
      </c>
      <c r="D333" s="99">
        <v>21900</v>
      </c>
      <c r="E333" s="17" t="s">
        <v>884</v>
      </c>
      <c r="F333" s="104">
        <v>3200</v>
      </c>
      <c r="G333" s="148"/>
      <c r="H333" s="108"/>
      <c r="I333" s="109"/>
      <c r="J333" s="110"/>
      <c r="K333" s="111"/>
      <c r="L333" s="107"/>
      <c r="M333" s="107"/>
      <c r="N333" s="107"/>
    </row>
    <row r="334" spans="2:14" ht="15.6" x14ac:dyDescent="0.3">
      <c r="B334" s="99">
        <v>432</v>
      </c>
      <c r="C334" s="99">
        <v>13600</v>
      </c>
      <c r="D334" s="140">
        <v>21000</v>
      </c>
      <c r="E334" s="17" t="s">
        <v>688</v>
      </c>
      <c r="F334" s="104">
        <v>60000</v>
      </c>
      <c r="G334" s="107"/>
      <c r="H334" s="108"/>
      <c r="I334" s="109"/>
      <c r="J334" s="110"/>
      <c r="K334" s="111"/>
      <c r="L334" s="107"/>
      <c r="M334" s="107"/>
      <c r="N334" s="107"/>
    </row>
    <row r="335" spans="2:14" ht="15.6" x14ac:dyDescent="0.3">
      <c r="B335" s="99">
        <v>432</v>
      </c>
      <c r="C335" s="99">
        <v>15000</v>
      </c>
      <c r="D335" s="99">
        <v>20201</v>
      </c>
      <c r="E335" s="17" t="s">
        <v>696</v>
      </c>
      <c r="F335" s="104">
        <v>0</v>
      </c>
      <c r="G335" s="107"/>
      <c r="H335" s="108"/>
      <c r="I335" s="109"/>
      <c r="J335" s="110"/>
      <c r="K335" s="111"/>
      <c r="L335" s="107"/>
      <c r="M335" s="107"/>
      <c r="N335" s="107"/>
    </row>
    <row r="336" spans="2:14" ht="15.6" x14ac:dyDescent="0.3">
      <c r="B336" s="99">
        <v>432</v>
      </c>
      <c r="C336" s="99">
        <v>15000</v>
      </c>
      <c r="D336" s="99">
        <v>22103</v>
      </c>
      <c r="E336" s="17" t="s">
        <v>466</v>
      </c>
      <c r="F336" s="104">
        <v>7000</v>
      </c>
      <c r="G336" s="107"/>
      <c r="H336" s="108"/>
      <c r="I336" s="109"/>
      <c r="J336" s="110"/>
      <c r="K336" s="111"/>
      <c r="L336" s="107"/>
      <c r="M336" s="107"/>
      <c r="N336" s="107"/>
    </row>
    <row r="337" spans="2:14" ht="15.6" x14ac:dyDescent="0.3">
      <c r="B337" s="99">
        <v>432</v>
      </c>
      <c r="C337" s="99">
        <v>15000</v>
      </c>
      <c r="D337" s="99">
        <v>22199</v>
      </c>
      <c r="E337" s="17" t="s">
        <v>467</v>
      </c>
      <c r="F337" s="104">
        <v>1500</v>
      </c>
      <c r="G337" s="107"/>
      <c r="H337" s="108"/>
      <c r="I337" s="109"/>
      <c r="J337" s="110"/>
      <c r="K337" s="111"/>
      <c r="L337" s="107"/>
      <c r="M337" s="107"/>
      <c r="N337" s="107"/>
    </row>
    <row r="338" spans="2:14" ht="15.6" x14ac:dyDescent="0.3">
      <c r="B338" s="99">
        <v>432</v>
      </c>
      <c r="C338" s="99">
        <v>15000</v>
      </c>
      <c r="D338" s="99">
        <v>22602</v>
      </c>
      <c r="E338" s="17" t="s">
        <v>468</v>
      </c>
      <c r="F338" s="104">
        <v>850</v>
      </c>
      <c r="G338" s="107"/>
      <c r="H338" s="108"/>
      <c r="I338" s="109"/>
      <c r="J338" s="112"/>
      <c r="K338" s="113"/>
      <c r="L338" s="107"/>
      <c r="M338" s="107"/>
      <c r="N338" s="107"/>
    </row>
    <row r="339" spans="2:14" ht="15.6" x14ac:dyDescent="0.3">
      <c r="B339" s="99">
        <v>432</v>
      </c>
      <c r="C339" s="99">
        <v>15000</v>
      </c>
      <c r="D339" s="99">
        <v>22699</v>
      </c>
      <c r="E339" s="17" t="s">
        <v>652</v>
      </c>
      <c r="F339" s="104">
        <v>300</v>
      </c>
      <c r="G339" s="107"/>
      <c r="H339" s="186"/>
      <c r="I339" s="186"/>
      <c r="J339" s="110"/>
      <c r="K339" s="111"/>
      <c r="L339" s="107"/>
      <c r="M339" s="107"/>
      <c r="N339" s="107"/>
    </row>
    <row r="340" spans="2:14" x14ac:dyDescent="0.3">
      <c r="B340" s="99">
        <v>432</v>
      </c>
      <c r="C340" s="99">
        <v>15000</v>
      </c>
      <c r="D340" s="99">
        <v>22700</v>
      </c>
      <c r="E340" s="17" t="s">
        <v>789</v>
      </c>
      <c r="F340" s="104">
        <v>1163.9000000000001</v>
      </c>
      <c r="G340" s="107"/>
      <c r="H340" s="107"/>
      <c r="I340" s="107"/>
      <c r="J340" s="107"/>
      <c r="K340" s="107"/>
      <c r="L340" s="107"/>
      <c r="M340" s="107"/>
      <c r="N340" s="107"/>
    </row>
    <row r="341" spans="2:14" x14ac:dyDescent="0.3">
      <c r="B341" s="99">
        <v>432</v>
      </c>
      <c r="C341" s="99">
        <v>15000</v>
      </c>
      <c r="D341" s="99">
        <v>22706</v>
      </c>
      <c r="E341" s="17" t="s">
        <v>392</v>
      </c>
      <c r="F341" s="104">
        <v>50000</v>
      </c>
      <c r="G341" s="148"/>
      <c r="H341" s="107"/>
      <c r="I341" s="107"/>
      <c r="J341" s="107"/>
      <c r="K341" s="107"/>
      <c r="L341" s="107"/>
      <c r="M341" s="107"/>
      <c r="N341" s="107"/>
    </row>
    <row r="342" spans="2:14" x14ac:dyDescent="0.3">
      <c r="B342" s="99">
        <v>432</v>
      </c>
      <c r="C342" s="99">
        <v>15000</v>
      </c>
      <c r="D342" s="99">
        <v>22799</v>
      </c>
      <c r="E342" s="17" t="s">
        <v>820</v>
      </c>
      <c r="F342" s="104">
        <v>15000</v>
      </c>
      <c r="G342" s="107"/>
      <c r="H342" s="107"/>
      <c r="I342" s="107"/>
      <c r="J342" s="107"/>
      <c r="K342" s="107"/>
      <c r="L342" s="107"/>
      <c r="M342" s="107"/>
      <c r="N342" s="107"/>
    </row>
    <row r="343" spans="2:14" x14ac:dyDescent="0.3">
      <c r="B343" s="99">
        <v>432</v>
      </c>
      <c r="C343" s="99">
        <v>17100</v>
      </c>
      <c r="D343" s="99">
        <v>20400</v>
      </c>
      <c r="E343" s="17" t="s">
        <v>906</v>
      </c>
      <c r="F343" s="104">
        <v>12648</v>
      </c>
      <c r="G343" s="107"/>
      <c r="H343" s="107"/>
      <c r="I343" s="107"/>
      <c r="J343" s="107"/>
      <c r="K343" s="107"/>
      <c r="L343" s="107"/>
      <c r="M343" s="107"/>
      <c r="N343" s="107"/>
    </row>
    <row r="344" spans="2:14" x14ac:dyDescent="0.3">
      <c r="B344" s="99">
        <v>432</v>
      </c>
      <c r="C344" s="99">
        <v>17100</v>
      </c>
      <c r="D344" s="99">
        <v>21400</v>
      </c>
      <c r="E344" s="17" t="s">
        <v>907</v>
      </c>
      <c r="F344" s="104">
        <v>3200</v>
      </c>
      <c r="G344" s="148"/>
    </row>
    <row r="345" spans="2:14" x14ac:dyDescent="0.3">
      <c r="B345" s="99">
        <v>443</v>
      </c>
      <c r="C345" s="99">
        <v>16400</v>
      </c>
      <c r="D345" s="99">
        <v>21200</v>
      </c>
      <c r="E345" s="17" t="s">
        <v>470</v>
      </c>
      <c r="F345" s="104">
        <v>5000</v>
      </c>
    </row>
    <row r="346" spans="2:14" x14ac:dyDescent="0.3">
      <c r="B346" s="99">
        <v>443</v>
      </c>
      <c r="C346" s="99">
        <v>16400</v>
      </c>
      <c r="D346" s="99">
        <v>22700</v>
      </c>
      <c r="E346" s="17" t="s">
        <v>471</v>
      </c>
      <c r="F346" s="104">
        <v>30403.65</v>
      </c>
    </row>
    <row r="347" spans="2:14" x14ac:dyDescent="0.3">
      <c r="B347" s="99">
        <v>444</v>
      </c>
      <c r="C347" s="99">
        <v>13300</v>
      </c>
      <c r="D347" s="99">
        <v>21300</v>
      </c>
      <c r="E347" s="17" t="s">
        <v>845</v>
      </c>
      <c r="F347" s="104">
        <v>28000</v>
      </c>
    </row>
    <row r="348" spans="2:14" x14ac:dyDescent="0.3">
      <c r="B348" s="99">
        <v>444</v>
      </c>
      <c r="C348" s="99">
        <v>15101</v>
      </c>
      <c r="D348" s="99">
        <v>20400</v>
      </c>
      <c r="E348" s="17" t="s">
        <v>474</v>
      </c>
      <c r="F348" s="104">
        <v>47000</v>
      </c>
    </row>
    <row r="349" spans="2:14" x14ac:dyDescent="0.3">
      <c r="B349" s="99">
        <v>444</v>
      </c>
      <c r="C349" s="99">
        <v>15101</v>
      </c>
      <c r="D349" s="99">
        <v>21000</v>
      </c>
      <c r="E349" s="17" t="s">
        <v>475</v>
      </c>
      <c r="F349" s="104">
        <v>40000</v>
      </c>
    </row>
    <row r="350" spans="2:14" x14ac:dyDescent="0.3">
      <c r="B350" s="99">
        <v>444</v>
      </c>
      <c r="C350" s="99">
        <v>15101</v>
      </c>
      <c r="D350" s="99">
        <v>21200</v>
      </c>
      <c r="E350" s="17" t="s">
        <v>478</v>
      </c>
      <c r="F350" s="104">
        <v>12000</v>
      </c>
    </row>
    <row r="351" spans="2:14" x14ac:dyDescent="0.3">
      <c r="B351" s="99">
        <v>444</v>
      </c>
      <c r="C351" s="99">
        <v>15101</v>
      </c>
      <c r="D351" s="99">
        <v>21301</v>
      </c>
      <c r="E351" s="17" t="s">
        <v>479</v>
      </c>
      <c r="F351" s="104">
        <v>1500</v>
      </c>
    </row>
    <row r="352" spans="2:14" x14ac:dyDescent="0.3">
      <c r="B352" s="99">
        <v>444</v>
      </c>
      <c r="C352" s="99">
        <v>15101</v>
      </c>
      <c r="D352" s="99">
        <v>21302</v>
      </c>
      <c r="E352" s="17" t="s">
        <v>485</v>
      </c>
      <c r="F352" s="104">
        <v>20000</v>
      </c>
    </row>
    <row r="353" spans="2:11" x14ac:dyDescent="0.3">
      <c r="B353" s="99">
        <v>444</v>
      </c>
      <c r="C353" s="99">
        <v>15101</v>
      </c>
      <c r="D353" s="99">
        <v>21303</v>
      </c>
      <c r="E353" s="17" t="s">
        <v>821</v>
      </c>
      <c r="F353" s="104">
        <v>48100</v>
      </c>
    </row>
    <row r="354" spans="2:11" x14ac:dyDescent="0.3">
      <c r="B354" s="99">
        <v>444</v>
      </c>
      <c r="C354" s="154">
        <v>15101</v>
      </c>
      <c r="D354" s="99">
        <v>21400</v>
      </c>
      <c r="E354" s="17" t="s">
        <v>480</v>
      </c>
      <c r="F354" s="104">
        <v>7000</v>
      </c>
    </row>
    <row r="355" spans="2:11" x14ac:dyDescent="0.3">
      <c r="B355" s="99">
        <v>444</v>
      </c>
      <c r="C355" s="154">
        <v>15101</v>
      </c>
      <c r="D355" s="99">
        <v>22101</v>
      </c>
      <c r="E355" s="17" t="s">
        <v>482</v>
      </c>
      <c r="F355" s="104">
        <v>400</v>
      </c>
    </row>
    <row r="356" spans="2:11" x14ac:dyDescent="0.3">
      <c r="B356" s="99">
        <v>444</v>
      </c>
      <c r="C356" s="154">
        <v>15101</v>
      </c>
      <c r="D356" s="99">
        <v>22103</v>
      </c>
      <c r="E356" s="17" t="s">
        <v>483</v>
      </c>
      <c r="F356" s="104">
        <v>21000</v>
      </c>
    </row>
    <row r="357" spans="2:11" x14ac:dyDescent="0.3">
      <c r="B357" s="99">
        <v>444</v>
      </c>
      <c r="C357" s="154">
        <v>15101</v>
      </c>
      <c r="D357" s="99">
        <v>22104</v>
      </c>
      <c r="E357" s="17" t="s">
        <v>484</v>
      </c>
      <c r="F357" s="104">
        <v>3300</v>
      </c>
    </row>
    <row r="358" spans="2:11" x14ac:dyDescent="0.3">
      <c r="B358" s="99">
        <v>444</v>
      </c>
      <c r="C358" s="154">
        <v>15101</v>
      </c>
      <c r="D358" s="99">
        <v>22700</v>
      </c>
      <c r="E358" s="17" t="s">
        <v>486</v>
      </c>
      <c r="F358" s="104">
        <v>17461.41</v>
      </c>
    </row>
    <row r="359" spans="2:11" x14ac:dyDescent="0.3">
      <c r="B359" s="99">
        <v>444</v>
      </c>
      <c r="C359" s="99">
        <v>15320</v>
      </c>
      <c r="D359" s="99">
        <v>21001</v>
      </c>
      <c r="E359" s="17" t="s">
        <v>653</v>
      </c>
      <c r="F359" s="104">
        <v>15000</v>
      </c>
    </row>
    <row r="360" spans="2:11" x14ac:dyDescent="0.3">
      <c r="B360" s="99">
        <v>444</v>
      </c>
      <c r="C360" s="99">
        <v>16500</v>
      </c>
      <c r="D360" s="99">
        <v>21000</v>
      </c>
      <c r="E360" s="17" t="s">
        <v>476</v>
      </c>
      <c r="F360" s="104">
        <f>395000</f>
        <v>395000</v>
      </c>
    </row>
    <row r="361" spans="2:11" x14ac:dyDescent="0.3">
      <c r="B361" s="99">
        <v>444</v>
      </c>
      <c r="C361" s="154">
        <v>16500</v>
      </c>
      <c r="D361" s="99">
        <v>22100</v>
      </c>
      <c r="E361" s="17" t="s">
        <v>481</v>
      </c>
      <c r="F361" s="104">
        <v>110000</v>
      </c>
    </row>
    <row r="362" spans="2:11" x14ac:dyDescent="0.3">
      <c r="B362" s="99">
        <v>444</v>
      </c>
      <c r="C362" s="99">
        <v>16501</v>
      </c>
      <c r="D362" s="99">
        <v>20305</v>
      </c>
      <c r="E362" s="17" t="s">
        <v>473</v>
      </c>
      <c r="F362" s="104">
        <v>20000</v>
      </c>
    </row>
    <row r="363" spans="2:11" x14ac:dyDescent="0.3">
      <c r="B363" s="99">
        <v>444</v>
      </c>
      <c r="C363" s="99">
        <v>17100</v>
      </c>
      <c r="D363" s="99">
        <v>21001</v>
      </c>
      <c r="E363" s="17" t="s">
        <v>477</v>
      </c>
      <c r="F363" s="104">
        <v>25000</v>
      </c>
    </row>
    <row r="364" spans="2:11" x14ac:dyDescent="0.3">
      <c r="B364" s="99">
        <v>445</v>
      </c>
      <c r="C364" s="99">
        <v>17100</v>
      </c>
      <c r="D364" s="99">
        <v>21000</v>
      </c>
      <c r="E364" s="17" t="s">
        <v>488</v>
      </c>
      <c r="F364" s="104">
        <f>291648.19</f>
        <v>291648.19</v>
      </c>
    </row>
    <row r="365" spans="2:11" x14ac:dyDescent="0.3">
      <c r="B365" s="99">
        <v>445</v>
      </c>
      <c r="C365" s="154">
        <v>17100</v>
      </c>
      <c r="D365" s="99">
        <v>22101</v>
      </c>
      <c r="E365" s="17" t="s">
        <v>490</v>
      </c>
      <c r="F365" s="104">
        <v>10500</v>
      </c>
    </row>
    <row r="366" spans="2:11" x14ac:dyDescent="0.3">
      <c r="B366" s="99">
        <v>445</v>
      </c>
      <c r="C366" s="154">
        <v>17100</v>
      </c>
      <c r="D366" s="99">
        <v>22104</v>
      </c>
      <c r="E366" s="17" t="s">
        <v>491</v>
      </c>
      <c r="F366" s="104">
        <v>3300</v>
      </c>
    </row>
    <row r="367" spans="2:11" x14ac:dyDescent="0.3">
      <c r="B367" s="99">
        <v>445</v>
      </c>
      <c r="C367" s="99">
        <v>17101</v>
      </c>
      <c r="D367" s="99">
        <v>21000</v>
      </c>
      <c r="E367" s="17" t="s">
        <v>489</v>
      </c>
      <c r="F367" s="104">
        <v>50000</v>
      </c>
      <c r="I367" s="114"/>
      <c r="J367" s="115"/>
      <c r="K367" s="116"/>
    </row>
    <row r="368" spans="2:11" x14ac:dyDescent="0.3">
      <c r="B368" s="99">
        <v>446</v>
      </c>
      <c r="C368" s="99">
        <v>13600</v>
      </c>
      <c r="D368" s="99">
        <v>22700</v>
      </c>
      <c r="E368" s="17" t="s">
        <v>505</v>
      </c>
      <c r="F368" s="104">
        <v>15000</v>
      </c>
      <c r="I368" s="117"/>
      <c r="J368" s="118"/>
    </row>
    <row r="369" spans="2:12" x14ac:dyDescent="0.3">
      <c r="B369" s="99">
        <v>446</v>
      </c>
      <c r="C369" s="99">
        <v>13600</v>
      </c>
      <c r="D369" s="99">
        <v>22799</v>
      </c>
      <c r="E369" s="17" t="s">
        <v>822</v>
      </c>
      <c r="F369" s="104">
        <v>133020</v>
      </c>
      <c r="I369" s="117"/>
      <c r="J369" s="118"/>
      <c r="K369" s="118"/>
    </row>
    <row r="370" spans="2:12" x14ac:dyDescent="0.3">
      <c r="B370" s="99">
        <v>446</v>
      </c>
      <c r="C370" s="99">
        <v>13601</v>
      </c>
      <c r="D370" s="99">
        <v>22602</v>
      </c>
      <c r="E370" s="17" t="s">
        <v>506</v>
      </c>
      <c r="F370" s="104">
        <v>650</v>
      </c>
      <c r="I370" s="117"/>
      <c r="J370" s="118"/>
      <c r="K370" s="118"/>
    </row>
    <row r="371" spans="2:12" x14ac:dyDescent="0.3">
      <c r="B371" s="99">
        <v>446</v>
      </c>
      <c r="C371" s="99">
        <v>15310</v>
      </c>
      <c r="D371" s="99">
        <v>21000</v>
      </c>
      <c r="E371" s="17" t="s">
        <v>493</v>
      </c>
      <c r="F371" s="104">
        <v>120000</v>
      </c>
      <c r="I371" s="117"/>
      <c r="J371" s="118"/>
      <c r="K371" s="105"/>
    </row>
    <row r="372" spans="2:12" x14ac:dyDescent="0.3">
      <c r="B372" s="99">
        <v>446</v>
      </c>
      <c r="C372" s="154">
        <v>17000</v>
      </c>
      <c r="D372" s="99">
        <v>22103</v>
      </c>
      <c r="E372" s="17" t="s">
        <v>500</v>
      </c>
      <c r="F372" s="104">
        <v>0</v>
      </c>
      <c r="I372" s="119"/>
      <c r="J372" s="118"/>
      <c r="K372" s="120"/>
      <c r="L372" s="43"/>
    </row>
    <row r="373" spans="2:12" x14ac:dyDescent="0.3">
      <c r="B373" s="99">
        <v>446</v>
      </c>
      <c r="C373" s="99">
        <v>17000</v>
      </c>
      <c r="D373" s="99">
        <v>22700</v>
      </c>
      <c r="E373" s="17" t="s">
        <v>499</v>
      </c>
      <c r="F373" s="104">
        <v>60646.61</v>
      </c>
      <c r="I373" s="117"/>
      <c r="J373" s="118"/>
    </row>
    <row r="374" spans="2:12" x14ac:dyDescent="0.3">
      <c r="B374" s="99">
        <v>446</v>
      </c>
      <c r="C374" s="99">
        <v>17000</v>
      </c>
      <c r="D374" s="99">
        <v>22799</v>
      </c>
      <c r="E374" s="17" t="s">
        <v>498</v>
      </c>
      <c r="F374" s="104">
        <v>5000</v>
      </c>
      <c r="I374" s="117"/>
      <c r="J374" s="118"/>
      <c r="K374" s="105"/>
    </row>
    <row r="375" spans="2:12" x14ac:dyDescent="0.3">
      <c r="B375" s="99">
        <v>446</v>
      </c>
      <c r="C375" s="154">
        <v>17100</v>
      </c>
      <c r="D375" s="99">
        <v>20400</v>
      </c>
      <c r="E375" s="17" t="s">
        <v>501</v>
      </c>
      <c r="F375" s="104">
        <v>0</v>
      </c>
      <c r="I375" s="117"/>
      <c r="J375" s="118"/>
      <c r="K375" s="105"/>
    </row>
    <row r="376" spans="2:12" x14ac:dyDescent="0.3">
      <c r="B376" s="99">
        <v>446</v>
      </c>
      <c r="C376" s="154">
        <v>17100</v>
      </c>
      <c r="D376" s="99">
        <v>21400</v>
      </c>
      <c r="E376" s="17" t="s">
        <v>502</v>
      </c>
      <c r="F376" s="104">
        <v>0</v>
      </c>
      <c r="I376" s="117"/>
      <c r="J376" s="118"/>
      <c r="K376" s="105"/>
    </row>
    <row r="377" spans="2:12" x14ac:dyDescent="0.3">
      <c r="B377" s="99">
        <v>446</v>
      </c>
      <c r="C377" s="99">
        <v>17100</v>
      </c>
      <c r="D377" s="99">
        <v>22199</v>
      </c>
      <c r="E377" s="17" t="s">
        <v>503</v>
      </c>
      <c r="F377" s="104">
        <v>1000</v>
      </c>
      <c r="I377" s="117"/>
      <c r="J377" s="118"/>
      <c r="K377" s="105"/>
    </row>
    <row r="378" spans="2:12" x14ac:dyDescent="0.3">
      <c r="B378" s="99">
        <v>446</v>
      </c>
      <c r="C378" s="99">
        <v>17200</v>
      </c>
      <c r="D378" s="99">
        <v>21302</v>
      </c>
      <c r="E378" s="17" t="s">
        <v>507</v>
      </c>
      <c r="F378" s="104">
        <v>2000</v>
      </c>
      <c r="I378" s="117"/>
      <c r="J378" s="118"/>
      <c r="K378" s="105"/>
    </row>
    <row r="379" spans="2:12" x14ac:dyDescent="0.3">
      <c r="B379" s="99">
        <v>446</v>
      </c>
      <c r="C379" s="99">
        <v>17200</v>
      </c>
      <c r="D379" s="99">
        <v>22799</v>
      </c>
      <c r="E379" s="17" t="s">
        <v>823</v>
      </c>
      <c r="F379" s="104">
        <v>0</v>
      </c>
      <c r="I379" s="117"/>
      <c r="J379" s="118"/>
      <c r="K379" s="105"/>
    </row>
    <row r="380" spans="2:12" x14ac:dyDescent="0.3">
      <c r="B380" s="99">
        <v>446</v>
      </c>
      <c r="C380" s="99">
        <v>17201</v>
      </c>
      <c r="D380" s="99">
        <v>22799</v>
      </c>
      <c r="E380" s="17" t="s">
        <v>497</v>
      </c>
      <c r="F380" s="104">
        <v>15000</v>
      </c>
      <c r="I380" s="117"/>
      <c r="J380" s="118"/>
      <c r="K380" s="105"/>
    </row>
    <row r="381" spans="2:12" x14ac:dyDescent="0.3">
      <c r="B381" s="99">
        <v>451</v>
      </c>
      <c r="C381" s="99">
        <v>32000</v>
      </c>
      <c r="D381" s="99">
        <v>22700</v>
      </c>
      <c r="E381" s="17" t="s">
        <v>655</v>
      </c>
      <c r="F381" s="104">
        <v>21487.279999999999</v>
      </c>
      <c r="I381" s="117"/>
      <c r="J381" s="118"/>
      <c r="K381" s="105"/>
    </row>
    <row r="382" spans="2:12" x14ac:dyDescent="0.3">
      <c r="B382" s="99">
        <v>451</v>
      </c>
      <c r="C382" s="154">
        <v>32302</v>
      </c>
      <c r="D382" s="99">
        <v>22100</v>
      </c>
      <c r="E382" s="17" t="s">
        <v>512</v>
      </c>
      <c r="F382" s="104">
        <v>2000</v>
      </c>
      <c r="G382" s="42"/>
      <c r="I382" s="117"/>
      <c r="J382" s="118"/>
      <c r="K382" s="105"/>
    </row>
    <row r="383" spans="2:12" x14ac:dyDescent="0.3">
      <c r="B383" s="99">
        <v>451</v>
      </c>
      <c r="C383" s="154">
        <v>32302</v>
      </c>
      <c r="D383" s="99">
        <v>22102</v>
      </c>
      <c r="E383" s="17" t="s">
        <v>516</v>
      </c>
      <c r="F383" s="104">
        <v>3200</v>
      </c>
      <c r="I383" s="117"/>
      <c r="J383" s="118"/>
      <c r="K383" s="105"/>
    </row>
    <row r="384" spans="2:12" x14ac:dyDescent="0.3">
      <c r="B384" s="99">
        <v>451</v>
      </c>
      <c r="C384" s="99">
        <v>32600</v>
      </c>
      <c r="D384" s="99">
        <v>22101</v>
      </c>
      <c r="E384" s="17" t="s">
        <v>514</v>
      </c>
      <c r="F384" s="104">
        <v>260</v>
      </c>
      <c r="I384" s="117"/>
      <c r="J384" s="118"/>
      <c r="K384" s="105"/>
    </row>
    <row r="385" spans="2:12" x14ac:dyDescent="0.3">
      <c r="B385" s="99">
        <v>451</v>
      </c>
      <c r="C385" s="99">
        <v>32600</v>
      </c>
      <c r="D385" s="99">
        <v>22700</v>
      </c>
      <c r="E385" s="17" t="s">
        <v>521</v>
      </c>
      <c r="F385" s="104">
        <v>5371.82</v>
      </c>
      <c r="I385" s="117"/>
      <c r="J385" s="118"/>
      <c r="K385" s="105"/>
    </row>
    <row r="386" spans="2:12" x14ac:dyDescent="0.3">
      <c r="B386" s="99">
        <v>451</v>
      </c>
      <c r="C386" s="99">
        <v>33000</v>
      </c>
      <c r="D386" s="99">
        <v>21200</v>
      </c>
      <c r="E386" s="17" t="s">
        <v>510</v>
      </c>
      <c r="F386" s="104">
        <v>10000</v>
      </c>
      <c r="I386" s="117"/>
      <c r="J386" s="118"/>
    </row>
    <row r="387" spans="2:12" x14ac:dyDescent="0.3">
      <c r="B387" s="99">
        <v>451</v>
      </c>
      <c r="C387" s="154">
        <v>33000</v>
      </c>
      <c r="D387" s="99">
        <v>22000</v>
      </c>
      <c r="E387" s="17" t="s">
        <v>511</v>
      </c>
      <c r="F387" s="104">
        <v>2000</v>
      </c>
      <c r="I387" s="117"/>
      <c r="J387" s="118"/>
      <c r="K387" s="105"/>
    </row>
    <row r="388" spans="2:12" x14ac:dyDescent="0.3">
      <c r="B388" s="99">
        <v>451</v>
      </c>
      <c r="C388" s="99">
        <v>33000</v>
      </c>
      <c r="D388" s="99">
        <v>22100</v>
      </c>
      <c r="E388" s="17" t="s">
        <v>698</v>
      </c>
      <c r="F388" s="104">
        <v>5000</v>
      </c>
      <c r="I388" s="117"/>
      <c r="J388" s="118"/>
      <c r="K388" s="118"/>
    </row>
    <row r="389" spans="2:12" x14ac:dyDescent="0.3">
      <c r="B389" s="99">
        <v>451</v>
      </c>
      <c r="C389" s="99">
        <v>33000</v>
      </c>
      <c r="D389" s="99">
        <v>22101</v>
      </c>
      <c r="E389" s="17" t="s">
        <v>699</v>
      </c>
      <c r="F389" s="104">
        <v>1200</v>
      </c>
      <c r="I389" s="117"/>
      <c r="J389" s="118"/>
      <c r="K389" s="105"/>
    </row>
    <row r="390" spans="2:12" x14ac:dyDescent="0.3">
      <c r="B390" s="99">
        <v>451</v>
      </c>
      <c r="C390" s="99">
        <v>33000</v>
      </c>
      <c r="D390" s="99">
        <v>22102</v>
      </c>
      <c r="E390" s="17" t="s">
        <v>700</v>
      </c>
      <c r="F390" s="104">
        <v>1500</v>
      </c>
      <c r="I390" s="117"/>
      <c r="J390" s="118"/>
      <c r="K390" s="106"/>
      <c r="L390" s="43"/>
    </row>
    <row r="391" spans="2:12" s="42" customFormat="1" x14ac:dyDescent="0.3">
      <c r="B391" s="99">
        <v>451</v>
      </c>
      <c r="C391" s="99">
        <v>33000</v>
      </c>
      <c r="D391" s="99">
        <v>22609</v>
      </c>
      <c r="E391" s="17" t="s">
        <v>523</v>
      </c>
      <c r="F391" s="104">
        <v>10000</v>
      </c>
      <c r="G391"/>
      <c r="I391" s="117"/>
      <c r="J391" s="118"/>
      <c r="K391" s="105"/>
      <c r="L391"/>
    </row>
    <row r="392" spans="2:12" x14ac:dyDescent="0.3">
      <c r="B392" s="99">
        <v>451</v>
      </c>
      <c r="C392" s="154">
        <v>33001</v>
      </c>
      <c r="D392" s="99">
        <v>22100</v>
      </c>
      <c r="E392" s="17" t="s">
        <v>513</v>
      </c>
      <c r="F392" s="104">
        <v>7400</v>
      </c>
      <c r="I392" s="119"/>
      <c r="J392" s="118"/>
      <c r="K392" s="120"/>
      <c r="L392" s="43"/>
    </row>
    <row r="393" spans="2:12" x14ac:dyDescent="0.3">
      <c r="B393" s="99">
        <v>451</v>
      </c>
      <c r="C393" s="154">
        <v>33001</v>
      </c>
      <c r="D393" s="99">
        <v>22101</v>
      </c>
      <c r="E393" s="17" t="s">
        <v>515</v>
      </c>
      <c r="F393" s="104">
        <v>700</v>
      </c>
      <c r="I393" s="121"/>
      <c r="J393" s="118"/>
      <c r="K393" s="122"/>
    </row>
    <row r="394" spans="2:12" x14ac:dyDescent="0.3">
      <c r="B394" s="99">
        <v>451</v>
      </c>
      <c r="C394" s="99">
        <v>33200</v>
      </c>
      <c r="D394" s="99">
        <v>20200</v>
      </c>
      <c r="E394" s="17" t="s">
        <v>509</v>
      </c>
      <c r="F394" s="104">
        <v>8000</v>
      </c>
    </row>
    <row r="395" spans="2:12" x14ac:dyDescent="0.3">
      <c r="B395" s="99">
        <v>451</v>
      </c>
      <c r="C395" s="99">
        <v>33200</v>
      </c>
      <c r="D395" s="99">
        <v>21200</v>
      </c>
      <c r="E395" s="17" t="s">
        <v>790</v>
      </c>
      <c r="F395" s="104">
        <v>6000</v>
      </c>
    </row>
    <row r="396" spans="2:12" x14ac:dyDescent="0.3">
      <c r="B396" s="99">
        <v>451</v>
      </c>
      <c r="C396" s="99">
        <v>33200</v>
      </c>
      <c r="D396" s="99">
        <v>22001</v>
      </c>
      <c r="E396" s="17" t="s">
        <v>872</v>
      </c>
      <c r="F396" s="104">
        <v>0</v>
      </c>
    </row>
    <row r="397" spans="2:12" x14ac:dyDescent="0.3">
      <c r="B397" s="99">
        <v>451</v>
      </c>
      <c r="C397" s="99">
        <v>33201</v>
      </c>
      <c r="D397" s="99">
        <v>20200</v>
      </c>
      <c r="E397" s="17" t="s">
        <v>665</v>
      </c>
      <c r="F397" s="104">
        <v>1000</v>
      </c>
    </row>
    <row r="398" spans="2:12" x14ac:dyDescent="0.3">
      <c r="B398" s="99">
        <v>451</v>
      </c>
      <c r="C398" s="99">
        <v>33201</v>
      </c>
      <c r="D398" s="99">
        <v>21200</v>
      </c>
      <c r="E398" s="17" t="s">
        <v>658</v>
      </c>
      <c r="F398" s="104">
        <v>1000</v>
      </c>
    </row>
    <row r="399" spans="2:12" x14ac:dyDescent="0.3">
      <c r="B399" s="99">
        <v>451</v>
      </c>
      <c r="C399" s="99">
        <v>33201</v>
      </c>
      <c r="D399" s="99">
        <v>22100</v>
      </c>
      <c r="E399" s="17" t="s">
        <v>656</v>
      </c>
      <c r="F399" s="104">
        <v>3500</v>
      </c>
    </row>
    <row r="400" spans="2:12" x14ac:dyDescent="0.3">
      <c r="B400" s="99">
        <v>451</v>
      </c>
      <c r="C400" s="99">
        <v>33201</v>
      </c>
      <c r="D400" s="99">
        <v>22101</v>
      </c>
      <c r="E400" s="17" t="s">
        <v>657</v>
      </c>
      <c r="F400" s="104">
        <v>600</v>
      </c>
    </row>
    <row r="401" spans="2:7" x14ac:dyDescent="0.3">
      <c r="B401" s="99">
        <v>451</v>
      </c>
      <c r="C401" s="99">
        <v>33201</v>
      </c>
      <c r="D401" s="99">
        <v>22200</v>
      </c>
      <c r="E401" s="17" t="s">
        <v>666</v>
      </c>
      <c r="F401" s="104">
        <v>1000</v>
      </c>
    </row>
    <row r="402" spans="2:7" x14ac:dyDescent="0.3">
      <c r="B402" s="99">
        <v>451</v>
      </c>
      <c r="C402" s="99">
        <v>33201</v>
      </c>
      <c r="D402" s="99">
        <v>22700</v>
      </c>
      <c r="E402" s="17" t="s">
        <v>659</v>
      </c>
      <c r="F402" s="104">
        <v>20950.09</v>
      </c>
    </row>
    <row r="403" spans="2:7" x14ac:dyDescent="0.3">
      <c r="B403" s="99">
        <v>451</v>
      </c>
      <c r="C403" s="99">
        <v>33300</v>
      </c>
      <c r="D403" s="99">
        <v>20200</v>
      </c>
      <c r="E403" s="17" t="s">
        <v>905</v>
      </c>
      <c r="F403" s="104">
        <v>15000</v>
      </c>
      <c r="G403" s="148"/>
    </row>
    <row r="404" spans="2:7" x14ac:dyDescent="0.3">
      <c r="B404" s="99">
        <v>451</v>
      </c>
      <c r="C404" s="154">
        <v>33300</v>
      </c>
      <c r="D404" s="99">
        <v>22609</v>
      </c>
      <c r="E404" s="17" t="s">
        <v>518</v>
      </c>
      <c r="F404" s="104">
        <v>2000</v>
      </c>
    </row>
    <row r="405" spans="2:7" x14ac:dyDescent="0.3">
      <c r="B405" s="99">
        <v>451</v>
      </c>
      <c r="C405" s="99">
        <v>33300</v>
      </c>
      <c r="D405" s="99">
        <v>22700</v>
      </c>
      <c r="E405" s="17" t="s">
        <v>885</v>
      </c>
      <c r="F405" s="104">
        <v>21487.279999999999</v>
      </c>
      <c r="G405" s="148"/>
    </row>
    <row r="406" spans="2:7" x14ac:dyDescent="0.3">
      <c r="B406" s="99">
        <v>451</v>
      </c>
      <c r="C406" s="99">
        <v>33400</v>
      </c>
      <c r="D406" s="99">
        <v>22602</v>
      </c>
      <c r="E406" s="17" t="s">
        <v>890</v>
      </c>
      <c r="F406" s="104">
        <v>1500</v>
      </c>
      <c r="G406" s="148"/>
    </row>
    <row r="407" spans="2:7" x14ac:dyDescent="0.3">
      <c r="B407" s="99">
        <v>451</v>
      </c>
      <c r="C407" s="154">
        <v>33400</v>
      </c>
      <c r="D407" s="99">
        <v>22609</v>
      </c>
      <c r="E407" s="17" t="s">
        <v>662</v>
      </c>
      <c r="F407" s="104">
        <v>10000</v>
      </c>
    </row>
    <row r="408" spans="2:7" x14ac:dyDescent="0.3">
      <c r="B408" s="99">
        <v>451</v>
      </c>
      <c r="C408" s="154">
        <v>33402</v>
      </c>
      <c r="D408" s="99">
        <v>22609</v>
      </c>
      <c r="E408" s="17" t="s">
        <v>519</v>
      </c>
      <c r="F408" s="104">
        <v>2500</v>
      </c>
    </row>
    <row r="409" spans="2:7" x14ac:dyDescent="0.3">
      <c r="B409" s="99">
        <v>451</v>
      </c>
      <c r="C409" s="99">
        <v>33405</v>
      </c>
      <c r="D409" s="99">
        <v>22609</v>
      </c>
      <c r="E409" s="17" t="s">
        <v>888</v>
      </c>
      <c r="F409" s="104">
        <v>10000</v>
      </c>
      <c r="G409" s="148"/>
    </row>
    <row r="410" spans="2:7" x14ac:dyDescent="0.3">
      <c r="B410" s="99">
        <v>451</v>
      </c>
      <c r="C410" s="99">
        <v>33406</v>
      </c>
      <c r="D410" s="99">
        <v>22609</v>
      </c>
      <c r="E410" s="17" t="s">
        <v>889</v>
      </c>
      <c r="F410" s="104">
        <v>5000</v>
      </c>
      <c r="G410" s="148"/>
    </row>
    <row r="411" spans="2:7" x14ac:dyDescent="0.3">
      <c r="B411" s="99">
        <v>451</v>
      </c>
      <c r="C411" s="154">
        <v>33499</v>
      </c>
      <c r="D411" s="99">
        <v>22602</v>
      </c>
      <c r="E411" s="17" t="s">
        <v>517</v>
      </c>
      <c r="F411" s="104">
        <v>4800</v>
      </c>
    </row>
    <row r="412" spans="2:7" x14ac:dyDescent="0.3">
      <c r="B412" s="99">
        <v>451</v>
      </c>
      <c r="C412" s="99">
        <v>33802</v>
      </c>
      <c r="D412" s="99">
        <v>20201</v>
      </c>
      <c r="E412" s="17" t="s">
        <v>538</v>
      </c>
      <c r="F412" s="104">
        <v>0</v>
      </c>
    </row>
    <row r="413" spans="2:7" x14ac:dyDescent="0.3">
      <c r="B413" s="99">
        <v>451</v>
      </c>
      <c r="C413" s="154">
        <v>33899</v>
      </c>
      <c r="D413" s="99">
        <v>22609</v>
      </c>
      <c r="E413" s="17" t="s">
        <v>520</v>
      </c>
      <c r="F413" s="104">
        <v>57100</v>
      </c>
    </row>
    <row r="414" spans="2:7" x14ac:dyDescent="0.3">
      <c r="B414" s="99">
        <v>452</v>
      </c>
      <c r="C414" s="154">
        <v>34100</v>
      </c>
      <c r="D414" s="99">
        <v>22609</v>
      </c>
      <c r="E414" s="17" t="s">
        <v>546</v>
      </c>
      <c r="F414" s="104">
        <v>5000</v>
      </c>
    </row>
    <row r="415" spans="2:7" x14ac:dyDescent="0.3">
      <c r="B415" s="99">
        <v>452</v>
      </c>
      <c r="C415" s="154">
        <v>34102</v>
      </c>
      <c r="D415" s="99">
        <v>22609</v>
      </c>
      <c r="E415" s="17" t="s">
        <v>547</v>
      </c>
      <c r="F415" s="104">
        <v>18000</v>
      </c>
    </row>
    <row r="416" spans="2:7" x14ac:dyDescent="0.3">
      <c r="B416" s="99">
        <v>452</v>
      </c>
      <c r="C416" s="99">
        <v>34201</v>
      </c>
      <c r="D416" s="99">
        <v>21200</v>
      </c>
      <c r="E416" s="17" t="s">
        <v>720</v>
      </c>
      <c r="F416" s="104">
        <v>97000</v>
      </c>
    </row>
    <row r="417" spans="2:6" x14ac:dyDescent="0.3">
      <c r="B417" s="99">
        <v>452</v>
      </c>
      <c r="C417" s="99">
        <v>34201</v>
      </c>
      <c r="D417" s="99">
        <v>22100</v>
      </c>
      <c r="E417" s="17" t="s">
        <v>701</v>
      </c>
      <c r="F417" s="104">
        <v>15000</v>
      </c>
    </row>
    <row r="418" spans="2:6" x14ac:dyDescent="0.3">
      <c r="B418" s="99">
        <v>452</v>
      </c>
      <c r="C418" s="99">
        <v>34201</v>
      </c>
      <c r="D418" s="99">
        <v>22101</v>
      </c>
      <c r="E418" s="17" t="s">
        <v>702</v>
      </c>
      <c r="F418" s="104">
        <v>7500</v>
      </c>
    </row>
    <row r="419" spans="2:6" x14ac:dyDescent="0.3">
      <c r="B419" s="99">
        <v>452</v>
      </c>
      <c r="C419" s="99">
        <v>34201</v>
      </c>
      <c r="D419" s="99">
        <v>22102</v>
      </c>
      <c r="E419" s="17" t="s">
        <v>703</v>
      </c>
      <c r="F419" s="104">
        <v>9000</v>
      </c>
    </row>
    <row r="420" spans="2:6" x14ac:dyDescent="0.3">
      <c r="B420" s="99">
        <v>452</v>
      </c>
      <c r="C420" s="154">
        <v>34299</v>
      </c>
      <c r="D420" s="99">
        <v>21200</v>
      </c>
      <c r="E420" s="17" t="s">
        <v>540</v>
      </c>
      <c r="F420" s="104">
        <v>10000</v>
      </c>
    </row>
    <row r="421" spans="2:6" x14ac:dyDescent="0.3">
      <c r="B421" s="99">
        <v>452</v>
      </c>
      <c r="C421" s="154">
        <v>34299</v>
      </c>
      <c r="D421" s="99">
        <v>21300</v>
      </c>
      <c r="E421" s="17" t="s">
        <v>541</v>
      </c>
      <c r="F421" s="104">
        <v>50</v>
      </c>
    </row>
    <row r="422" spans="2:6" x14ac:dyDescent="0.3">
      <c r="B422" s="99">
        <v>452</v>
      </c>
      <c r="C422" s="154">
        <v>34299</v>
      </c>
      <c r="D422" s="99">
        <v>22100</v>
      </c>
      <c r="E422" s="17" t="s">
        <v>542</v>
      </c>
      <c r="F422" s="104">
        <v>15000</v>
      </c>
    </row>
    <row r="423" spans="2:6" x14ac:dyDescent="0.3">
      <c r="B423" s="99">
        <v>452</v>
      </c>
      <c r="C423" s="154">
        <v>34299</v>
      </c>
      <c r="D423" s="99">
        <v>22101</v>
      </c>
      <c r="E423" s="17" t="s">
        <v>543</v>
      </c>
      <c r="F423" s="104">
        <v>6000</v>
      </c>
    </row>
    <row r="424" spans="2:6" x14ac:dyDescent="0.3">
      <c r="B424" s="99">
        <v>452</v>
      </c>
      <c r="C424" s="154">
        <v>34299</v>
      </c>
      <c r="D424" s="99">
        <v>22102</v>
      </c>
      <c r="E424" s="17" t="s">
        <v>544</v>
      </c>
      <c r="F424" s="104">
        <v>7000</v>
      </c>
    </row>
    <row r="425" spans="2:6" x14ac:dyDescent="0.3">
      <c r="B425" s="99">
        <v>452</v>
      </c>
      <c r="C425" s="154">
        <v>34299</v>
      </c>
      <c r="D425" s="99">
        <v>22199</v>
      </c>
      <c r="E425" s="17" t="s">
        <v>545</v>
      </c>
      <c r="F425" s="104">
        <v>2000</v>
      </c>
    </row>
    <row r="426" spans="2:6" x14ac:dyDescent="0.3">
      <c r="B426" s="99">
        <v>452</v>
      </c>
      <c r="C426" s="154">
        <v>34299</v>
      </c>
      <c r="D426" s="99">
        <v>22700</v>
      </c>
      <c r="E426" s="17" t="s">
        <v>548</v>
      </c>
      <c r="F426" s="104">
        <v>800</v>
      </c>
    </row>
    <row r="427" spans="2:6" x14ac:dyDescent="0.3">
      <c r="B427" s="99">
        <v>454</v>
      </c>
      <c r="C427" s="99">
        <v>33002</v>
      </c>
      <c r="D427" s="99">
        <v>21200</v>
      </c>
      <c r="E427" s="17" t="s">
        <v>553</v>
      </c>
      <c r="F427" s="104">
        <v>1500</v>
      </c>
    </row>
    <row r="428" spans="2:6" x14ac:dyDescent="0.3">
      <c r="B428" s="99">
        <v>454</v>
      </c>
      <c r="C428" s="154">
        <v>33002</v>
      </c>
      <c r="D428" s="99">
        <v>22000</v>
      </c>
      <c r="E428" s="17" t="s">
        <v>554</v>
      </c>
      <c r="F428" s="104">
        <v>1000</v>
      </c>
    </row>
    <row r="429" spans="2:6" x14ac:dyDescent="0.3">
      <c r="B429" s="99">
        <v>454</v>
      </c>
      <c r="C429" s="154">
        <v>33002</v>
      </c>
      <c r="D429" s="99">
        <v>22100</v>
      </c>
      <c r="E429" s="17" t="s">
        <v>555</v>
      </c>
      <c r="F429" s="104">
        <v>4500</v>
      </c>
    </row>
    <row r="430" spans="2:6" x14ac:dyDescent="0.3">
      <c r="B430" s="99">
        <v>454</v>
      </c>
      <c r="C430" s="154">
        <v>33002</v>
      </c>
      <c r="D430" s="99">
        <v>22101</v>
      </c>
      <c r="E430" s="17" t="s">
        <v>556</v>
      </c>
      <c r="F430" s="104">
        <v>350</v>
      </c>
    </row>
    <row r="431" spans="2:6" x14ac:dyDescent="0.3">
      <c r="B431" s="99">
        <v>454</v>
      </c>
      <c r="C431" s="99">
        <v>33002</v>
      </c>
      <c r="D431" s="99">
        <v>22602</v>
      </c>
      <c r="E431" s="17" t="s">
        <v>557</v>
      </c>
      <c r="F431" s="104">
        <v>3000</v>
      </c>
    </row>
    <row r="432" spans="2:6" x14ac:dyDescent="0.3">
      <c r="B432" s="99">
        <v>454</v>
      </c>
      <c r="C432" s="154">
        <v>33002</v>
      </c>
      <c r="D432" s="99">
        <v>22609</v>
      </c>
      <c r="E432" s="17" t="s">
        <v>560</v>
      </c>
      <c r="F432" s="104">
        <v>15000</v>
      </c>
    </row>
    <row r="433" spans="2:6" x14ac:dyDescent="0.3">
      <c r="B433" s="99">
        <v>454</v>
      </c>
      <c r="C433" s="154">
        <v>33002</v>
      </c>
      <c r="D433" s="99">
        <v>22700</v>
      </c>
      <c r="E433" s="17" t="s">
        <v>564</v>
      </c>
      <c r="F433" s="104">
        <v>14503.91</v>
      </c>
    </row>
    <row r="434" spans="2:6" x14ac:dyDescent="0.3">
      <c r="B434" s="99">
        <v>454</v>
      </c>
      <c r="C434" s="154">
        <v>33002</v>
      </c>
      <c r="D434" s="99">
        <v>22799</v>
      </c>
      <c r="E434" s="17" t="s">
        <v>559</v>
      </c>
      <c r="F434" s="104">
        <v>1000</v>
      </c>
    </row>
    <row r="435" spans="2:6" x14ac:dyDescent="0.3">
      <c r="B435" s="99">
        <v>454</v>
      </c>
      <c r="C435" s="99">
        <v>33400</v>
      </c>
      <c r="D435" s="99">
        <v>22699</v>
      </c>
      <c r="E435" s="17" t="s">
        <v>561</v>
      </c>
      <c r="F435" s="104">
        <v>25000</v>
      </c>
    </row>
    <row r="436" spans="2:6" x14ac:dyDescent="0.3">
      <c r="B436" s="99">
        <v>454</v>
      </c>
      <c r="C436" s="99">
        <v>33401</v>
      </c>
      <c r="D436" s="99">
        <v>22606</v>
      </c>
      <c r="E436" s="17" t="s">
        <v>558</v>
      </c>
      <c r="F436" s="104">
        <v>30000</v>
      </c>
    </row>
    <row r="437" spans="2:6" x14ac:dyDescent="0.3">
      <c r="B437" s="99">
        <v>455</v>
      </c>
      <c r="C437" s="99">
        <v>92400</v>
      </c>
      <c r="D437" s="99">
        <v>22699</v>
      </c>
      <c r="E437" s="17" t="s">
        <v>567</v>
      </c>
      <c r="F437" s="104">
        <v>7500</v>
      </c>
    </row>
    <row r="438" spans="2:6" x14ac:dyDescent="0.3">
      <c r="B438" s="99">
        <v>463</v>
      </c>
      <c r="C438" s="154">
        <v>92501</v>
      </c>
      <c r="D438" s="99">
        <v>22602</v>
      </c>
      <c r="E438" s="17" t="s">
        <v>572</v>
      </c>
      <c r="F438" s="104">
        <v>20876</v>
      </c>
    </row>
    <row r="439" spans="2:6" x14ac:dyDescent="0.3">
      <c r="B439" s="99">
        <v>463</v>
      </c>
      <c r="C439" s="154">
        <v>92502</v>
      </c>
      <c r="D439" s="99">
        <v>21300</v>
      </c>
      <c r="E439" s="17" t="s">
        <v>571</v>
      </c>
      <c r="F439" s="104">
        <v>1500</v>
      </c>
    </row>
    <row r="440" spans="2:6" x14ac:dyDescent="0.3">
      <c r="B440" s="99">
        <v>611</v>
      </c>
      <c r="C440" s="99">
        <v>93102</v>
      </c>
      <c r="D440" s="99">
        <v>22706</v>
      </c>
      <c r="E440" s="17" t="s">
        <v>719</v>
      </c>
      <c r="F440" s="104">
        <v>5000</v>
      </c>
    </row>
    <row r="441" spans="2:6" x14ac:dyDescent="0.3">
      <c r="B441" s="99">
        <v>611</v>
      </c>
      <c r="C441" s="154">
        <v>93400</v>
      </c>
      <c r="D441" s="99">
        <v>22708</v>
      </c>
      <c r="E441" s="17" t="s">
        <v>574</v>
      </c>
      <c r="F441" s="104">
        <v>175000</v>
      </c>
    </row>
    <row r="442" spans="2:6" x14ac:dyDescent="0.3">
      <c r="B442" s="99">
        <v>621</v>
      </c>
      <c r="C442" s="154">
        <v>24100</v>
      </c>
      <c r="D442" s="99">
        <v>22699</v>
      </c>
      <c r="E442" s="17" t="s">
        <v>587</v>
      </c>
      <c r="F442" s="104">
        <v>2700</v>
      </c>
    </row>
    <row r="443" spans="2:6" x14ac:dyDescent="0.3">
      <c r="B443" s="99">
        <v>621</v>
      </c>
      <c r="C443" s="154">
        <v>24101</v>
      </c>
      <c r="D443" s="99">
        <v>22602</v>
      </c>
      <c r="E443" s="17" t="s">
        <v>583</v>
      </c>
      <c r="F443" s="104">
        <v>20000</v>
      </c>
    </row>
    <row r="444" spans="2:6" x14ac:dyDescent="0.3">
      <c r="B444" s="99">
        <v>621</v>
      </c>
      <c r="C444" s="154">
        <v>24101</v>
      </c>
      <c r="D444" s="99">
        <v>22606</v>
      </c>
      <c r="E444" s="17" t="s">
        <v>584</v>
      </c>
      <c r="F444" s="104">
        <v>35000</v>
      </c>
    </row>
    <row r="445" spans="2:6" x14ac:dyDescent="0.3">
      <c r="B445" s="99">
        <v>621</v>
      </c>
      <c r="C445" s="99">
        <v>32600</v>
      </c>
      <c r="D445" s="99">
        <v>22606</v>
      </c>
      <c r="E445" s="17" t="s">
        <v>585</v>
      </c>
      <c r="F445" s="104">
        <v>25000</v>
      </c>
    </row>
    <row r="446" spans="2:6" x14ac:dyDescent="0.3">
      <c r="B446" s="99">
        <v>621</v>
      </c>
      <c r="C446" s="99">
        <v>43000</v>
      </c>
      <c r="D446" s="99">
        <v>21200</v>
      </c>
      <c r="E446" s="17" t="s">
        <v>697</v>
      </c>
      <c r="F446" s="104">
        <v>2000</v>
      </c>
    </row>
    <row r="447" spans="2:6" x14ac:dyDescent="0.3">
      <c r="B447" s="99">
        <v>621</v>
      </c>
      <c r="C447" s="99">
        <v>43000</v>
      </c>
      <c r="D447" s="99">
        <v>22000</v>
      </c>
      <c r="E447" s="17" t="s">
        <v>706</v>
      </c>
      <c r="F447" s="104">
        <v>2500</v>
      </c>
    </row>
    <row r="448" spans="2:6" x14ac:dyDescent="0.3">
      <c r="B448" s="99">
        <v>621</v>
      </c>
      <c r="C448" s="99">
        <v>43000</v>
      </c>
      <c r="D448" s="99">
        <v>22100</v>
      </c>
      <c r="E448" s="17" t="s">
        <v>660</v>
      </c>
      <c r="F448" s="104">
        <v>7500</v>
      </c>
    </row>
    <row r="449" spans="2:6" x14ac:dyDescent="0.3">
      <c r="B449" s="99">
        <v>621</v>
      </c>
      <c r="C449" s="99">
        <v>43000</v>
      </c>
      <c r="D449" s="99">
        <v>22101</v>
      </c>
      <c r="E449" s="17" t="s">
        <v>661</v>
      </c>
      <c r="F449" s="104">
        <v>800</v>
      </c>
    </row>
    <row r="450" spans="2:6" x14ac:dyDescent="0.3">
      <c r="B450" s="99">
        <v>621</v>
      </c>
      <c r="C450" s="99">
        <v>43000</v>
      </c>
      <c r="D450" s="99">
        <v>22602</v>
      </c>
      <c r="E450" s="17" t="s">
        <v>705</v>
      </c>
      <c r="F450" s="104">
        <v>20000</v>
      </c>
    </row>
    <row r="451" spans="2:6" x14ac:dyDescent="0.3">
      <c r="B451" s="99">
        <v>621</v>
      </c>
      <c r="C451" s="99">
        <v>43000</v>
      </c>
      <c r="D451" s="99">
        <v>22700</v>
      </c>
      <c r="E451" s="17" t="s">
        <v>565</v>
      </c>
      <c r="F451" s="104">
        <v>45749.99</v>
      </c>
    </row>
    <row r="452" spans="2:6" x14ac:dyDescent="0.3">
      <c r="B452" s="99">
        <v>621</v>
      </c>
      <c r="C452" s="99">
        <v>43110</v>
      </c>
      <c r="D452" s="99">
        <v>22699</v>
      </c>
      <c r="E452" s="17" t="s">
        <v>589</v>
      </c>
      <c r="F452" s="104">
        <v>40000</v>
      </c>
    </row>
    <row r="453" spans="2:6" x14ac:dyDescent="0.3">
      <c r="B453" s="99">
        <v>621</v>
      </c>
      <c r="C453" s="99">
        <v>43200</v>
      </c>
      <c r="D453" s="99">
        <v>22699</v>
      </c>
      <c r="E453" s="17" t="s">
        <v>596</v>
      </c>
      <c r="F453" s="104">
        <v>35000</v>
      </c>
    </row>
    <row r="454" spans="2:6" x14ac:dyDescent="0.3">
      <c r="B454" s="99">
        <v>621</v>
      </c>
      <c r="C454" s="99">
        <v>43200</v>
      </c>
      <c r="D454" s="99">
        <v>22706</v>
      </c>
      <c r="E454" s="17" t="s">
        <v>811</v>
      </c>
      <c r="F454" s="104">
        <v>3500</v>
      </c>
    </row>
    <row r="455" spans="2:6" x14ac:dyDescent="0.3">
      <c r="B455" s="99">
        <v>621</v>
      </c>
      <c r="C455" s="154">
        <v>43300</v>
      </c>
      <c r="D455" s="99">
        <v>22606</v>
      </c>
      <c r="E455" s="17" t="s">
        <v>586</v>
      </c>
      <c r="F455" s="104">
        <v>15000</v>
      </c>
    </row>
    <row r="456" spans="2:6" x14ac:dyDescent="0.3">
      <c r="B456" s="99">
        <v>621</v>
      </c>
      <c r="C456" s="154">
        <v>43302</v>
      </c>
      <c r="D456" s="99">
        <v>22699</v>
      </c>
      <c r="E456" s="17" t="s">
        <v>588</v>
      </c>
      <c r="F456" s="104">
        <v>40000</v>
      </c>
    </row>
    <row r="457" spans="2:6" x14ac:dyDescent="0.3">
      <c r="B457" s="99">
        <v>621</v>
      </c>
      <c r="C457" s="99">
        <v>43302</v>
      </c>
      <c r="D457" s="99">
        <v>22799</v>
      </c>
      <c r="E457" s="17" t="s">
        <v>846</v>
      </c>
      <c r="F457" s="104">
        <v>17000</v>
      </c>
    </row>
    <row r="458" spans="2:6" x14ac:dyDescent="0.3">
      <c r="B458" s="99">
        <v>621</v>
      </c>
      <c r="C458" s="154">
        <v>49300</v>
      </c>
      <c r="D458" s="99">
        <v>22699</v>
      </c>
      <c r="E458" s="17" t="s">
        <v>591</v>
      </c>
      <c r="F458" s="104">
        <v>19000</v>
      </c>
    </row>
    <row r="459" spans="2:6" x14ac:dyDescent="0.3">
      <c r="B459" s="20"/>
      <c r="C459" s="21"/>
      <c r="D459" s="21"/>
      <c r="E459" s="22" t="s">
        <v>825</v>
      </c>
      <c r="F459" s="37">
        <f>SUM(F215:F458)</f>
        <v>8717878.8284000028</v>
      </c>
    </row>
    <row r="460" spans="2:6" x14ac:dyDescent="0.3">
      <c r="B460" s="99">
        <v>121</v>
      </c>
      <c r="C460" s="99">
        <v>92060</v>
      </c>
      <c r="D460" s="99">
        <v>31000</v>
      </c>
      <c r="E460" s="17" t="s">
        <v>868</v>
      </c>
      <c r="F460" s="104">
        <v>11136.01</v>
      </c>
    </row>
    <row r="461" spans="2:6" x14ac:dyDescent="0.3">
      <c r="B461" s="99">
        <v>611</v>
      </c>
      <c r="C461" s="157" t="s">
        <v>575</v>
      </c>
      <c r="D461" s="99">
        <v>31000</v>
      </c>
      <c r="E461" s="17" t="s">
        <v>576</v>
      </c>
      <c r="F461" s="104">
        <v>75000</v>
      </c>
    </row>
    <row r="462" spans="2:6" x14ac:dyDescent="0.3">
      <c r="B462" s="99">
        <v>611</v>
      </c>
      <c r="C462" s="157" t="s">
        <v>575</v>
      </c>
      <c r="D462" s="99">
        <v>31001</v>
      </c>
      <c r="E462" s="17" t="s">
        <v>577</v>
      </c>
      <c r="F462" s="104">
        <v>15000</v>
      </c>
    </row>
    <row r="463" spans="2:6" x14ac:dyDescent="0.3">
      <c r="B463" s="99">
        <v>611</v>
      </c>
      <c r="C463" s="99">
        <v>93400</v>
      </c>
      <c r="D463" s="99">
        <v>35200</v>
      </c>
      <c r="E463" s="17" t="s">
        <v>578</v>
      </c>
      <c r="F463" s="104">
        <v>2000</v>
      </c>
    </row>
    <row r="464" spans="2:6" x14ac:dyDescent="0.3">
      <c r="B464" s="99">
        <v>611</v>
      </c>
      <c r="C464" s="154">
        <v>93403</v>
      </c>
      <c r="D464" s="99">
        <v>35900</v>
      </c>
      <c r="E464" s="17" t="s">
        <v>579</v>
      </c>
      <c r="F464" s="104">
        <v>75000</v>
      </c>
    </row>
    <row r="465" spans="2:6" x14ac:dyDescent="0.3">
      <c r="B465" s="20"/>
      <c r="C465" s="21"/>
      <c r="D465" s="21"/>
      <c r="E465" s="22" t="s">
        <v>826</v>
      </c>
      <c r="F465" s="37">
        <f>SUM(F460:F464)</f>
        <v>178136.01</v>
      </c>
    </row>
    <row r="466" spans="2:6" x14ac:dyDescent="0.3">
      <c r="B466" s="99">
        <v>123</v>
      </c>
      <c r="C466" s="154">
        <v>94399</v>
      </c>
      <c r="D466" s="99">
        <v>48101</v>
      </c>
      <c r="E466" s="17" t="s">
        <v>166</v>
      </c>
      <c r="F466" s="104">
        <v>10050</v>
      </c>
    </row>
    <row r="467" spans="2:6" x14ac:dyDescent="0.3">
      <c r="B467" s="99">
        <v>124</v>
      </c>
      <c r="C467" s="99">
        <v>91200</v>
      </c>
      <c r="D467" s="99">
        <v>48102</v>
      </c>
      <c r="E467" s="17" t="s">
        <v>169</v>
      </c>
      <c r="F467" s="104">
        <v>46020</v>
      </c>
    </row>
    <row r="468" spans="2:6" x14ac:dyDescent="0.3">
      <c r="B468" s="99">
        <v>129</v>
      </c>
      <c r="C468" s="99">
        <v>44110</v>
      </c>
      <c r="D468" s="99">
        <v>46500</v>
      </c>
      <c r="E468" s="17" t="s">
        <v>819</v>
      </c>
      <c r="F468" s="104">
        <v>21800</v>
      </c>
    </row>
    <row r="469" spans="2:6" x14ac:dyDescent="0.3">
      <c r="B469" s="99">
        <v>129</v>
      </c>
      <c r="C469" s="99">
        <v>44110</v>
      </c>
      <c r="D469" s="154">
        <v>48000</v>
      </c>
      <c r="E469" s="17" t="s">
        <v>695</v>
      </c>
      <c r="F469" s="104">
        <v>15000</v>
      </c>
    </row>
    <row r="470" spans="2:6" x14ac:dyDescent="0.3">
      <c r="B470" s="99">
        <v>221</v>
      </c>
      <c r="C470" s="99">
        <v>13500</v>
      </c>
      <c r="D470" s="99">
        <v>48000</v>
      </c>
      <c r="E470" s="17" t="s">
        <v>373</v>
      </c>
      <c r="F470" s="104">
        <v>4000</v>
      </c>
    </row>
    <row r="471" spans="2:6" x14ac:dyDescent="0.3">
      <c r="B471" s="99">
        <v>313</v>
      </c>
      <c r="C471" s="154">
        <v>23100</v>
      </c>
      <c r="D471" s="99">
        <v>48000</v>
      </c>
      <c r="E471" s="17" t="s">
        <v>383</v>
      </c>
      <c r="F471" s="104">
        <v>50000</v>
      </c>
    </row>
    <row r="472" spans="2:6" x14ac:dyDescent="0.3">
      <c r="B472" s="99">
        <v>313</v>
      </c>
      <c r="C472" s="99">
        <v>23100</v>
      </c>
      <c r="D472" s="99">
        <v>48102</v>
      </c>
      <c r="E472" s="17" t="s">
        <v>816</v>
      </c>
      <c r="F472" s="104">
        <v>20000</v>
      </c>
    </row>
    <row r="473" spans="2:6" x14ac:dyDescent="0.3">
      <c r="B473" s="99">
        <v>313</v>
      </c>
      <c r="C473" s="99">
        <v>23101</v>
      </c>
      <c r="D473" s="99">
        <v>48000</v>
      </c>
      <c r="E473" s="17" t="s">
        <v>721</v>
      </c>
      <c r="F473" s="104">
        <v>60000</v>
      </c>
    </row>
    <row r="474" spans="2:6" x14ac:dyDescent="0.3">
      <c r="B474" s="99">
        <v>313</v>
      </c>
      <c r="C474" s="99">
        <v>23101</v>
      </c>
      <c r="D474" s="99">
        <v>48191</v>
      </c>
      <c r="E474" s="17" t="s">
        <v>832</v>
      </c>
      <c r="F474" s="104">
        <v>10000</v>
      </c>
    </row>
    <row r="475" spans="2:6" x14ac:dyDescent="0.3">
      <c r="B475" s="99">
        <v>313</v>
      </c>
      <c r="C475" s="99">
        <v>23101</v>
      </c>
      <c r="D475" s="99">
        <v>48192</v>
      </c>
      <c r="E475" s="17" t="s">
        <v>648</v>
      </c>
      <c r="F475" s="104">
        <v>4000</v>
      </c>
    </row>
    <row r="476" spans="2:6" x14ac:dyDescent="0.3">
      <c r="B476" s="99">
        <v>313</v>
      </c>
      <c r="C476" s="99">
        <v>23101</v>
      </c>
      <c r="D476" s="99">
        <v>48193</v>
      </c>
      <c r="E476" s="17" t="s">
        <v>647</v>
      </c>
      <c r="F476" s="104">
        <v>2500</v>
      </c>
    </row>
    <row r="477" spans="2:6" x14ac:dyDescent="0.3">
      <c r="B477" s="99">
        <v>313</v>
      </c>
      <c r="C477" s="99">
        <v>23101</v>
      </c>
      <c r="D477" s="99">
        <v>48194</v>
      </c>
      <c r="E477" s="17" t="s">
        <v>646</v>
      </c>
      <c r="F477" s="104">
        <v>43000</v>
      </c>
    </row>
    <row r="478" spans="2:6" x14ac:dyDescent="0.3">
      <c r="B478" s="99">
        <v>313</v>
      </c>
      <c r="C478" s="99">
        <v>23101</v>
      </c>
      <c r="D478" s="99">
        <v>48197</v>
      </c>
      <c r="E478" s="17" t="s">
        <v>635</v>
      </c>
      <c r="F478" s="104">
        <v>10000</v>
      </c>
    </row>
    <row r="479" spans="2:6" x14ac:dyDescent="0.3">
      <c r="B479" s="99">
        <v>313</v>
      </c>
      <c r="C479" s="99">
        <v>23101</v>
      </c>
      <c r="D479" s="99">
        <v>48198</v>
      </c>
      <c r="E479" s="17" t="s">
        <v>634</v>
      </c>
      <c r="F479" s="104">
        <v>3500</v>
      </c>
    </row>
    <row r="480" spans="2:6" x14ac:dyDescent="0.3">
      <c r="B480" s="99">
        <v>313</v>
      </c>
      <c r="C480" s="99">
        <v>23101</v>
      </c>
      <c r="D480" s="99">
        <v>48199</v>
      </c>
      <c r="E480" s="17" t="s">
        <v>633</v>
      </c>
      <c r="F480" s="104">
        <v>15000</v>
      </c>
    </row>
    <row r="481" spans="2:7" x14ac:dyDescent="0.3">
      <c r="B481" s="99">
        <v>313</v>
      </c>
      <c r="C481" s="99">
        <v>23102</v>
      </c>
      <c r="D481" s="99">
        <v>48000</v>
      </c>
      <c r="E481" s="17" t="s">
        <v>387</v>
      </c>
      <c r="F481" s="104">
        <v>70000</v>
      </c>
    </row>
    <row r="482" spans="2:7" x14ac:dyDescent="0.3">
      <c r="B482" s="99">
        <v>313</v>
      </c>
      <c r="C482" s="99">
        <v>23103</v>
      </c>
      <c r="D482" s="99">
        <v>48000</v>
      </c>
      <c r="E482" s="17" t="s">
        <v>386</v>
      </c>
      <c r="F482" s="104">
        <v>40000</v>
      </c>
    </row>
    <row r="483" spans="2:7" x14ac:dyDescent="0.3">
      <c r="B483" s="99">
        <v>413</v>
      </c>
      <c r="C483" s="99">
        <v>31101</v>
      </c>
      <c r="D483" s="99">
        <v>46500</v>
      </c>
      <c r="E483" s="17" t="s">
        <v>391</v>
      </c>
      <c r="F483" s="104">
        <v>6500</v>
      </c>
    </row>
    <row r="484" spans="2:7" x14ac:dyDescent="0.3">
      <c r="B484" s="99">
        <v>421</v>
      </c>
      <c r="C484" s="99">
        <v>32316</v>
      </c>
      <c r="D484" s="99">
        <v>48100</v>
      </c>
      <c r="E484" s="17" t="s">
        <v>404</v>
      </c>
      <c r="F484" s="104">
        <v>500</v>
      </c>
      <c r="G484" s="148"/>
    </row>
    <row r="485" spans="2:7" x14ac:dyDescent="0.3">
      <c r="B485" s="99">
        <v>421</v>
      </c>
      <c r="C485" s="99">
        <v>32317</v>
      </c>
      <c r="D485" s="99">
        <v>48000</v>
      </c>
      <c r="E485" s="17" t="s">
        <v>416</v>
      </c>
      <c r="F485" s="104">
        <v>500</v>
      </c>
    </row>
    <row r="486" spans="2:7" x14ac:dyDescent="0.3">
      <c r="B486" s="99">
        <v>422</v>
      </c>
      <c r="C486" s="99">
        <v>32000</v>
      </c>
      <c r="D486" s="99">
        <v>48100</v>
      </c>
      <c r="E486" s="17" t="s">
        <v>842</v>
      </c>
      <c r="F486" s="104">
        <v>12000</v>
      </c>
    </row>
    <row r="487" spans="2:7" x14ac:dyDescent="0.3">
      <c r="B487" s="99">
        <v>422</v>
      </c>
      <c r="C487" s="99">
        <v>32311</v>
      </c>
      <c r="D487" s="99">
        <v>48001</v>
      </c>
      <c r="E487" s="17" t="s">
        <v>424</v>
      </c>
      <c r="F487" s="104">
        <v>2720</v>
      </c>
    </row>
    <row r="488" spans="2:7" x14ac:dyDescent="0.3">
      <c r="B488" s="99">
        <v>422</v>
      </c>
      <c r="C488" s="99">
        <v>32311</v>
      </c>
      <c r="D488" s="99">
        <v>48100</v>
      </c>
      <c r="E488" s="17" t="s">
        <v>427</v>
      </c>
      <c r="F488" s="104">
        <v>700</v>
      </c>
    </row>
    <row r="489" spans="2:7" x14ac:dyDescent="0.3">
      <c r="B489" s="99">
        <v>422</v>
      </c>
      <c r="C489" s="99">
        <v>32312</v>
      </c>
      <c r="D489" s="99">
        <v>48002</v>
      </c>
      <c r="E489" s="17" t="s">
        <v>434</v>
      </c>
      <c r="F489" s="104">
        <v>2050</v>
      </c>
    </row>
    <row r="490" spans="2:7" x14ac:dyDescent="0.3">
      <c r="B490" s="99">
        <v>422</v>
      </c>
      <c r="C490" s="99">
        <v>32312</v>
      </c>
      <c r="D490" s="99">
        <v>48100</v>
      </c>
      <c r="E490" s="17" t="s">
        <v>437</v>
      </c>
      <c r="F490" s="104">
        <v>700</v>
      </c>
    </row>
    <row r="491" spans="2:7" x14ac:dyDescent="0.3">
      <c r="B491" s="99">
        <v>422</v>
      </c>
      <c r="C491" s="99">
        <v>32313</v>
      </c>
      <c r="D491" s="99">
        <v>48003</v>
      </c>
      <c r="E491" s="17" t="s">
        <v>442</v>
      </c>
      <c r="F491" s="104">
        <v>3980</v>
      </c>
    </row>
    <row r="492" spans="2:7" x14ac:dyDescent="0.3">
      <c r="B492" s="99">
        <v>422</v>
      </c>
      <c r="C492" s="99">
        <v>32313</v>
      </c>
      <c r="D492" s="99">
        <v>48100</v>
      </c>
      <c r="E492" s="17" t="s">
        <v>445</v>
      </c>
      <c r="F492" s="104">
        <v>700</v>
      </c>
    </row>
    <row r="493" spans="2:7" x14ac:dyDescent="0.3">
      <c r="B493" s="99">
        <v>422</v>
      </c>
      <c r="C493" s="99">
        <v>32314</v>
      </c>
      <c r="D493" s="99">
        <v>48004</v>
      </c>
      <c r="E493" s="17" t="s">
        <v>451</v>
      </c>
      <c r="F493" s="104">
        <v>3390</v>
      </c>
    </row>
    <row r="494" spans="2:7" x14ac:dyDescent="0.3">
      <c r="B494" s="99">
        <v>422</v>
      </c>
      <c r="C494" s="99">
        <v>32314</v>
      </c>
      <c r="D494" s="99">
        <v>48100</v>
      </c>
      <c r="E494" s="17" t="s">
        <v>454</v>
      </c>
      <c r="F494" s="104">
        <v>700</v>
      </c>
    </row>
    <row r="495" spans="2:7" x14ac:dyDescent="0.3">
      <c r="B495" s="99">
        <v>422</v>
      </c>
      <c r="C495" s="99">
        <v>32318</v>
      </c>
      <c r="D495" s="99">
        <v>48100</v>
      </c>
      <c r="E495" s="17" t="s">
        <v>419</v>
      </c>
      <c r="F495" s="104">
        <v>500</v>
      </c>
    </row>
    <row r="496" spans="2:7" x14ac:dyDescent="0.3">
      <c r="B496" s="99">
        <v>422</v>
      </c>
      <c r="C496" s="99">
        <v>32600</v>
      </c>
      <c r="D496" s="99">
        <v>48101</v>
      </c>
      <c r="E496" s="17" t="s">
        <v>644</v>
      </c>
      <c r="F496" s="104">
        <v>1000</v>
      </c>
    </row>
    <row r="497" spans="2:6" x14ac:dyDescent="0.3">
      <c r="B497" s="99">
        <v>425</v>
      </c>
      <c r="C497" s="99">
        <v>32400</v>
      </c>
      <c r="D497" s="99">
        <v>48100</v>
      </c>
      <c r="E497" s="17" t="s">
        <v>462</v>
      </c>
      <c r="F497" s="104">
        <v>1000</v>
      </c>
    </row>
    <row r="498" spans="2:6" x14ac:dyDescent="0.3">
      <c r="B498" s="99">
        <v>446</v>
      </c>
      <c r="C498" s="99">
        <v>13600</v>
      </c>
      <c r="D498" s="99">
        <v>48201</v>
      </c>
      <c r="E498" s="17" t="s">
        <v>496</v>
      </c>
      <c r="F498" s="104">
        <v>5000</v>
      </c>
    </row>
    <row r="499" spans="2:6" x14ac:dyDescent="0.3">
      <c r="B499" s="99">
        <v>446</v>
      </c>
      <c r="C499" s="99">
        <v>17000</v>
      </c>
      <c r="D499" s="99">
        <v>48000</v>
      </c>
      <c r="E499" s="17" t="s">
        <v>495</v>
      </c>
      <c r="F499" s="104">
        <v>7000</v>
      </c>
    </row>
    <row r="500" spans="2:6" x14ac:dyDescent="0.3">
      <c r="B500" s="99">
        <v>446</v>
      </c>
      <c r="C500" s="99">
        <v>17100</v>
      </c>
      <c r="D500" s="99">
        <v>46600</v>
      </c>
      <c r="E500" s="17" t="s">
        <v>654</v>
      </c>
      <c r="F500" s="104">
        <v>1250</v>
      </c>
    </row>
    <row r="501" spans="2:6" x14ac:dyDescent="0.3">
      <c r="B501" s="99">
        <v>446</v>
      </c>
      <c r="C501" s="99">
        <v>17202</v>
      </c>
      <c r="D501" s="99">
        <v>48199</v>
      </c>
      <c r="E501" s="17" t="s">
        <v>504</v>
      </c>
      <c r="F501" s="104">
        <v>3500</v>
      </c>
    </row>
    <row r="502" spans="2:6" x14ac:dyDescent="0.3">
      <c r="B502" s="99">
        <v>451</v>
      </c>
      <c r="C502" s="99">
        <v>32302</v>
      </c>
      <c r="D502" s="99">
        <v>48100</v>
      </c>
      <c r="E502" s="17" t="s">
        <v>522</v>
      </c>
      <c r="F502" s="104">
        <v>18900</v>
      </c>
    </row>
    <row r="503" spans="2:6" x14ac:dyDescent="0.3">
      <c r="B503" s="99">
        <v>451</v>
      </c>
      <c r="C503" s="99">
        <v>33000</v>
      </c>
      <c r="D503" s="99">
        <v>48100</v>
      </c>
      <c r="E503" s="17" t="s">
        <v>712</v>
      </c>
      <c r="F503" s="104">
        <v>14000</v>
      </c>
    </row>
    <row r="504" spans="2:6" x14ac:dyDescent="0.3">
      <c r="B504" s="99">
        <v>451</v>
      </c>
      <c r="C504" s="99">
        <v>33000</v>
      </c>
      <c r="D504" s="99">
        <v>48100</v>
      </c>
      <c r="E504" s="17" t="s">
        <v>664</v>
      </c>
      <c r="F504" s="104">
        <v>2550</v>
      </c>
    </row>
    <row r="505" spans="2:6" x14ac:dyDescent="0.3">
      <c r="B505" s="99">
        <v>451</v>
      </c>
      <c r="C505" s="99">
        <v>33200</v>
      </c>
      <c r="D505" s="99">
        <v>48000</v>
      </c>
      <c r="E505" s="17" t="s">
        <v>524</v>
      </c>
      <c r="F505" s="104">
        <v>1500</v>
      </c>
    </row>
    <row r="506" spans="2:6" x14ac:dyDescent="0.3">
      <c r="B506" s="99">
        <v>451</v>
      </c>
      <c r="C506" s="99">
        <v>33400</v>
      </c>
      <c r="D506" s="99">
        <v>48182</v>
      </c>
      <c r="E506" s="17" t="s">
        <v>663</v>
      </c>
      <c r="F506" s="104">
        <v>4500</v>
      </c>
    </row>
    <row r="507" spans="2:6" x14ac:dyDescent="0.3">
      <c r="B507" s="99">
        <v>451</v>
      </c>
      <c r="C507" s="99">
        <v>33400</v>
      </c>
      <c r="D507" s="99">
        <v>48183</v>
      </c>
      <c r="E507" s="17" t="s">
        <v>667</v>
      </c>
      <c r="F507" s="104">
        <v>1500</v>
      </c>
    </row>
    <row r="508" spans="2:6" x14ac:dyDescent="0.3">
      <c r="B508" s="99">
        <v>451</v>
      </c>
      <c r="C508" s="99">
        <v>33400</v>
      </c>
      <c r="D508" s="99">
        <v>48185</v>
      </c>
      <c r="E508" s="17" t="s">
        <v>535</v>
      </c>
      <c r="F508" s="104">
        <v>4500</v>
      </c>
    </row>
    <row r="509" spans="2:6" x14ac:dyDescent="0.3">
      <c r="B509" s="99">
        <v>451</v>
      </c>
      <c r="C509" s="99">
        <v>33400</v>
      </c>
      <c r="D509" s="99">
        <v>48187</v>
      </c>
      <c r="E509" s="17" t="s">
        <v>534</v>
      </c>
      <c r="F509" s="104">
        <v>1500</v>
      </c>
    </row>
    <row r="510" spans="2:6" x14ac:dyDescent="0.3">
      <c r="B510" s="99">
        <v>451</v>
      </c>
      <c r="C510" s="99">
        <v>33400</v>
      </c>
      <c r="D510" s="99">
        <v>48188</v>
      </c>
      <c r="E510" s="17" t="s">
        <v>533</v>
      </c>
      <c r="F510" s="104">
        <v>300</v>
      </c>
    </row>
    <row r="511" spans="2:6" x14ac:dyDescent="0.3">
      <c r="B511" s="99">
        <v>451</v>
      </c>
      <c r="C511" s="99">
        <v>33400</v>
      </c>
      <c r="D511" s="99">
        <v>48189</v>
      </c>
      <c r="E511" s="17" t="s">
        <v>532</v>
      </c>
      <c r="F511" s="104">
        <v>500</v>
      </c>
    </row>
    <row r="512" spans="2:6" x14ac:dyDescent="0.3">
      <c r="B512" s="99">
        <v>451</v>
      </c>
      <c r="C512" s="99">
        <v>33400</v>
      </c>
      <c r="D512" s="99">
        <v>48191</v>
      </c>
      <c r="E512" s="17" t="s">
        <v>791</v>
      </c>
      <c r="F512" s="104">
        <v>500</v>
      </c>
    </row>
    <row r="513" spans="2:6" x14ac:dyDescent="0.3">
      <c r="B513" s="99">
        <v>451</v>
      </c>
      <c r="C513" s="99">
        <v>33400</v>
      </c>
      <c r="D513" s="99">
        <v>48192</v>
      </c>
      <c r="E513" s="17" t="s">
        <v>792</v>
      </c>
      <c r="F513" s="104">
        <v>600</v>
      </c>
    </row>
    <row r="514" spans="2:6" x14ac:dyDescent="0.3">
      <c r="B514" s="99">
        <v>451</v>
      </c>
      <c r="C514" s="99">
        <v>33400</v>
      </c>
      <c r="D514" s="99">
        <v>48193</v>
      </c>
      <c r="E514" s="17" t="s">
        <v>531</v>
      </c>
      <c r="F514" s="104">
        <v>1000</v>
      </c>
    </row>
    <row r="515" spans="2:6" x14ac:dyDescent="0.3">
      <c r="B515" s="99">
        <v>451</v>
      </c>
      <c r="C515" s="99">
        <v>33400</v>
      </c>
      <c r="D515" s="99">
        <v>48194</v>
      </c>
      <c r="E515" s="17" t="s">
        <v>530</v>
      </c>
      <c r="F515" s="104">
        <v>3600</v>
      </c>
    </row>
    <row r="516" spans="2:6" x14ac:dyDescent="0.3">
      <c r="B516" s="99">
        <v>451</v>
      </c>
      <c r="C516" s="99">
        <v>33400</v>
      </c>
      <c r="D516" s="99">
        <v>48195</v>
      </c>
      <c r="E516" s="17" t="s">
        <v>529</v>
      </c>
      <c r="F516" s="104">
        <v>1500</v>
      </c>
    </row>
    <row r="517" spans="2:6" x14ac:dyDescent="0.3">
      <c r="B517" s="99">
        <v>451</v>
      </c>
      <c r="C517" s="99">
        <v>33400</v>
      </c>
      <c r="D517" s="99">
        <v>48196</v>
      </c>
      <c r="E517" s="17" t="s">
        <v>528</v>
      </c>
      <c r="F517" s="104">
        <v>1000</v>
      </c>
    </row>
    <row r="518" spans="2:6" x14ac:dyDescent="0.3">
      <c r="B518" s="99">
        <v>451</v>
      </c>
      <c r="C518" s="99">
        <v>33400</v>
      </c>
      <c r="D518" s="99">
        <v>48197</v>
      </c>
      <c r="E518" s="17" t="s">
        <v>527</v>
      </c>
      <c r="F518" s="104">
        <v>3500</v>
      </c>
    </row>
    <row r="519" spans="2:6" x14ac:dyDescent="0.3">
      <c r="B519" s="99">
        <v>451</v>
      </c>
      <c r="C519" s="99">
        <v>33400</v>
      </c>
      <c r="D519" s="99">
        <v>48198</v>
      </c>
      <c r="E519" s="17" t="s">
        <v>526</v>
      </c>
      <c r="F519" s="104">
        <v>1500</v>
      </c>
    </row>
    <row r="520" spans="2:6" x14ac:dyDescent="0.3">
      <c r="B520" s="99">
        <v>451</v>
      </c>
      <c r="C520" s="154">
        <v>33403</v>
      </c>
      <c r="D520" s="99">
        <v>48199</v>
      </c>
      <c r="E520" s="17" t="s">
        <v>525</v>
      </c>
      <c r="F520" s="104">
        <v>15000</v>
      </c>
    </row>
    <row r="521" spans="2:6" x14ac:dyDescent="0.3">
      <c r="B521" s="99">
        <v>451</v>
      </c>
      <c r="C521" s="154">
        <v>33404</v>
      </c>
      <c r="D521" s="99">
        <v>48199</v>
      </c>
      <c r="E521" s="17" t="s">
        <v>536</v>
      </c>
      <c r="F521" s="104">
        <v>18000</v>
      </c>
    </row>
    <row r="522" spans="2:6" x14ac:dyDescent="0.3">
      <c r="B522" s="99">
        <v>451</v>
      </c>
      <c r="C522" s="99">
        <v>33405</v>
      </c>
      <c r="D522" s="99">
        <v>48100</v>
      </c>
      <c r="E522" s="17" t="s">
        <v>887</v>
      </c>
      <c r="F522" s="104">
        <v>3000</v>
      </c>
    </row>
    <row r="523" spans="2:6" x14ac:dyDescent="0.3">
      <c r="B523" s="99">
        <v>451</v>
      </c>
      <c r="C523" s="154">
        <v>33600</v>
      </c>
      <c r="D523" s="99">
        <v>48199</v>
      </c>
      <c r="E523" s="17" t="s">
        <v>537</v>
      </c>
      <c r="F523" s="104">
        <v>450</v>
      </c>
    </row>
    <row r="524" spans="2:6" x14ac:dyDescent="0.3">
      <c r="B524" s="99">
        <v>452</v>
      </c>
      <c r="C524" s="154">
        <v>34100</v>
      </c>
      <c r="D524" s="99">
        <v>47900</v>
      </c>
      <c r="E524" s="17" t="s">
        <v>551</v>
      </c>
      <c r="F524" s="104">
        <v>6300</v>
      </c>
    </row>
    <row r="525" spans="2:6" x14ac:dyDescent="0.3">
      <c r="B525" s="99">
        <v>452</v>
      </c>
      <c r="C525" s="154">
        <v>34100</v>
      </c>
      <c r="D525" s="99">
        <v>48183</v>
      </c>
      <c r="E525" s="17" t="s">
        <v>808</v>
      </c>
      <c r="F525" s="104">
        <v>500</v>
      </c>
    </row>
    <row r="526" spans="2:6" x14ac:dyDescent="0.3">
      <c r="B526" s="99">
        <v>452</v>
      </c>
      <c r="C526" s="154">
        <v>34100</v>
      </c>
      <c r="D526" s="99">
        <v>48184</v>
      </c>
      <c r="E526" s="17" t="s">
        <v>807</v>
      </c>
      <c r="F526" s="104">
        <v>1000</v>
      </c>
    </row>
    <row r="527" spans="2:6" x14ac:dyDescent="0.3">
      <c r="B527" s="99">
        <v>452</v>
      </c>
      <c r="C527" s="154">
        <v>34100</v>
      </c>
      <c r="D527" s="99">
        <v>48185</v>
      </c>
      <c r="E527" s="17" t="s">
        <v>806</v>
      </c>
      <c r="F527" s="104">
        <v>1000</v>
      </c>
    </row>
    <row r="528" spans="2:6" x14ac:dyDescent="0.3">
      <c r="B528" s="99">
        <v>452</v>
      </c>
      <c r="C528" s="154">
        <v>34100</v>
      </c>
      <c r="D528" s="99">
        <v>48186</v>
      </c>
      <c r="E528" s="17" t="s">
        <v>805</v>
      </c>
      <c r="F528" s="104">
        <v>800</v>
      </c>
    </row>
    <row r="529" spans="2:6" x14ac:dyDescent="0.3">
      <c r="B529" s="99">
        <v>452</v>
      </c>
      <c r="C529" s="154">
        <v>34100</v>
      </c>
      <c r="D529" s="99">
        <v>48187</v>
      </c>
      <c r="E529" s="17" t="s">
        <v>804</v>
      </c>
      <c r="F529" s="104">
        <v>2500</v>
      </c>
    </row>
    <row r="530" spans="2:6" x14ac:dyDescent="0.3">
      <c r="B530" s="99">
        <v>452</v>
      </c>
      <c r="C530" s="154">
        <v>34100</v>
      </c>
      <c r="D530" s="99">
        <v>48188</v>
      </c>
      <c r="E530" s="17" t="s">
        <v>803</v>
      </c>
      <c r="F530" s="104">
        <v>2500</v>
      </c>
    </row>
    <row r="531" spans="2:6" x14ac:dyDescent="0.3">
      <c r="B531" s="99">
        <v>452</v>
      </c>
      <c r="C531" s="154">
        <v>34100</v>
      </c>
      <c r="D531" s="99">
        <v>48189</v>
      </c>
      <c r="E531" s="17" t="s">
        <v>802</v>
      </c>
      <c r="F531" s="104">
        <v>2000</v>
      </c>
    </row>
    <row r="532" spans="2:6" x14ac:dyDescent="0.3">
      <c r="B532" s="99">
        <v>452</v>
      </c>
      <c r="C532" s="154">
        <v>34100</v>
      </c>
      <c r="D532" s="99">
        <v>48190</v>
      </c>
      <c r="E532" s="17" t="s">
        <v>801</v>
      </c>
      <c r="F532" s="104">
        <v>1000</v>
      </c>
    </row>
    <row r="533" spans="2:6" x14ac:dyDescent="0.3">
      <c r="B533" s="99">
        <v>452</v>
      </c>
      <c r="C533" s="154">
        <v>34100</v>
      </c>
      <c r="D533" s="99">
        <v>48191</v>
      </c>
      <c r="E533" s="17" t="s">
        <v>800</v>
      </c>
      <c r="F533" s="104">
        <v>3500</v>
      </c>
    </row>
    <row r="534" spans="2:6" x14ac:dyDescent="0.3">
      <c r="B534" s="99">
        <v>452</v>
      </c>
      <c r="C534" s="154">
        <v>34100</v>
      </c>
      <c r="D534" s="99">
        <v>48192</v>
      </c>
      <c r="E534" s="17" t="s">
        <v>799</v>
      </c>
      <c r="F534" s="104">
        <v>14000</v>
      </c>
    </row>
    <row r="535" spans="2:6" x14ac:dyDescent="0.3">
      <c r="B535" s="99">
        <v>452</v>
      </c>
      <c r="C535" s="154">
        <v>34100</v>
      </c>
      <c r="D535" s="99">
        <v>48193</v>
      </c>
      <c r="E535" s="17" t="s">
        <v>798</v>
      </c>
      <c r="F535" s="104">
        <v>9000</v>
      </c>
    </row>
    <row r="536" spans="2:6" x14ac:dyDescent="0.3">
      <c r="B536" s="99">
        <v>452</v>
      </c>
      <c r="C536" s="154">
        <v>34100</v>
      </c>
      <c r="D536" s="99">
        <v>48194</v>
      </c>
      <c r="E536" s="17" t="s">
        <v>797</v>
      </c>
      <c r="F536" s="104">
        <v>1800</v>
      </c>
    </row>
    <row r="537" spans="2:6" x14ac:dyDescent="0.3">
      <c r="B537" s="99">
        <v>452</v>
      </c>
      <c r="C537" s="154">
        <v>34100</v>
      </c>
      <c r="D537" s="99">
        <v>48195</v>
      </c>
      <c r="E537" s="17" t="s">
        <v>796</v>
      </c>
      <c r="F537" s="104">
        <v>1400</v>
      </c>
    </row>
    <row r="538" spans="2:6" x14ac:dyDescent="0.3">
      <c r="B538" s="99">
        <v>452</v>
      </c>
      <c r="C538" s="154">
        <v>34100</v>
      </c>
      <c r="D538" s="99">
        <v>48196</v>
      </c>
      <c r="E538" s="17" t="s">
        <v>795</v>
      </c>
      <c r="F538" s="104">
        <v>13000</v>
      </c>
    </row>
    <row r="539" spans="2:6" x14ac:dyDescent="0.3">
      <c r="B539" s="99">
        <v>452</v>
      </c>
      <c r="C539" s="154">
        <v>34100</v>
      </c>
      <c r="D539" s="99">
        <v>48197</v>
      </c>
      <c r="E539" s="17" t="s">
        <v>794</v>
      </c>
      <c r="F539" s="104">
        <v>6000</v>
      </c>
    </row>
    <row r="540" spans="2:6" x14ac:dyDescent="0.3">
      <c r="B540" s="99">
        <v>452</v>
      </c>
      <c r="C540" s="154">
        <v>34100</v>
      </c>
      <c r="D540" s="99">
        <v>48198</v>
      </c>
      <c r="E540" s="17" t="s">
        <v>793</v>
      </c>
      <c r="F540" s="104">
        <v>12900</v>
      </c>
    </row>
    <row r="541" spans="2:6" x14ac:dyDescent="0.3">
      <c r="B541" s="99">
        <v>452</v>
      </c>
      <c r="C541" s="154">
        <v>34100</v>
      </c>
      <c r="D541" s="99">
        <v>48199</v>
      </c>
      <c r="E541" s="17" t="s">
        <v>550</v>
      </c>
      <c r="F541" s="104">
        <v>30000</v>
      </c>
    </row>
    <row r="542" spans="2:6" x14ac:dyDescent="0.3">
      <c r="B542" s="99">
        <v>452</v>
      </c>
      <c r="C542" s="154">
        <v>34299</v>
      </c>
      <c r="D542" s="99">
        <v>47900</v>
      </c>
      <c r="E542" s="17" t="s">
        <v>549</v>
      </c>
      <c r="F542" s="104">
        <v>210000</v>
      </c>
    </row>
    <row r="543" spans="2:6" x14ac:dyDescent="0.3">
      <c r="B543" s="99">
        <v>454</v>
      </c>
      <c r="C543" s="99">
        <v>33400</v>
      </c>
      <c r="D543" s="99">
        <v>48001</v>
      </c>
      <c r="E543" s="17" t="s">
        <v>638</v>
      </c>
      <c r="F543" s="104">
        <v>1700</v>
      </c>
    </row>
    <row r="544" spans="2:6" x14ac:dyDescent="0.3">
      <c r="B544" s="99">
        <v>454</v>
      </c>
      <c r="C544" s="99">
        <v>33400</v>
      </c>
      <c r="D544" s="99">
        <v>48003</v>
      </c>
      <c r="E544" s="17" t="s">
        <v>639</v>
      </c>
      <c r="F544" s="104">
        <v>2100</v>
      </c>
    </row>
    <row r="545" spans="2:6" x14ac:dyDescent="0.3">
      <c r="B545" s="99">
        <v>454</v>
      </c>
      <c r="C545" s="99">
        <v>33400</v>
      </c>
      <c r="D545" s="99">
        <v>48004</v>
      </c>
      <c r="E545" s="17" t="s">
        <v>640</v>
      </c>
      <c r="F545" s="104">
        <v>2100</v>
      </c>
    </row>
    <row r="546" spans="2:6" s="95" customFormat="1" x14ac:dyDescent="0.3">
      <c r="B546" s="99">
        <v>455</v>
      </c>
      <c r="C546" s="99">
        <v>92400</v>
      </c>
      <c r="D546" s="99">
        <v>48103</v>
      </c>
      <c r="E546" s="17" t="s">
        <v>568</v>
      </c>
      <c r="F546" s="104">
        <v>5000</v>
      </c>
    </row>
    <row r="547" spans="2:6" x14ac:dyDescent="0.3">
      <c r="B547" s="99">
        <v>621</v>
      </c>
      <c r="C547" s="99">
        <v>24100</v>
      </c>
      <c r="D547" s="99">
        <v>46500</v>
      </c>
      <c r="E547" s="17" t="s">
        <v>593</v>
      </c>
      <c r="F547" s="104">
        <v>12500</v>
      </c>
    </row>
    <row r="548" spans="2:6" x14ac:dyDescent="0.3">
      <c r="B548" s="99">
        <v>621</v>
      </c>
      <c r="C548" s="99">
        <v>24100</v>
      </c>
      <c r="D548" s="99">
        <v>47000</v>
      </c>
      <c r="E548" s="17" t="s">
        <v>595</v>
      </c>
      <c r="F548" s="104">
        <v>75000</v>
      </c>
    </row>
    <row r="549" spans="2:6" x14ac:dyDescent="0.3">
      <c r="B549" s="99">
        <v>621</v>
      </c>
      <c r="C549" s="99">
        <v>24100</v>
      </c>
      <c r="D549" s="99">
        <v>48000</v>
      </c>
      <c r="E549" s="17" t="s">
        <v>592</v>
      </c>
      <c r="F549" s="104">
        <v>1500</v>
      </c>
    </row>
    <row r="550" spans="2:6" x14ac:dyDescent="0.3">
      <c r="B550" s="99">
        <v>621</v>
      </c>
      <c r="C550" s="99">
        <v>43000</v>
      </c>
      <c r="D550" s="99">
        <v>47900</v>
      </c>
      <c r="E550" s="17" t="s">
        <v>590</v>
      </c>
      <c r="F550" s="104">
        <v>60000</v>
      </c>
    </row>
    <row r="551" spans="2:6" x14ac:dyDescent="0.3">
      <c r="B551" s="99">
        <v>621</v>
      </c>
      <c r="C551" s="99">
        <v>43200</v>
      </c>
      <c r="D551" s="99">
        <v>46500</v>
      </c>
      <c r="E551" s="17" t="s">
        <v>594</v>
      </c>
      <c r="F551" s="104">
        <v>2155</v>
      </c>
    </row>
    <row r="552" spans="2:6" x14ac:dyDescent="0.3">
      <c r="B552" s="99">
        <v>621</v>
      </c>
      <c r="C552" s="99">
        <v>43302</v>
      </c>
      <c r="D552" s="99">
        <v>47900</v>
      </c>
      <c r="E552" s="17" t="s">
        <v>597</v>
      </c>
      <c r="F552" s="104">
        <v>12000</v>
      </c>
    </row>
    <row r="553" spans="2:6" x14ac:dyDescent="0.3">
      <c r="B553" s="20">
        <v>128</v>
      </c>
      <c r="C553" s="21"/>
      <c r="D553" s="21"/>
      <c r="E553" s="22" t="s">
        <v>827</v>
      </c>
      <c r="F553" s="37">
        <f>SUM(F466:F552)</f>
        <v>1071215</v>
      </c>
    </row>
    <row r="554" spans="2:6" x14ac:dyDescent="0.3">
      <c r="B554" s="99">
        <v>611</v>
      </c>
      <c r="C554" s="99">
        <v>92900</v>
      </c>
      <c r="D554" s="99">
        <v>50000</v>
      </c>
      <c r="E554" s="17" t="s">
        <v>580</v>
      </c>
      <c r="F554" s="104">
        <v>85000</v>
      </c>
    </row>
    <row r="555" spans="2:6" x14ac:dyDescent="0.3">
      <c r="B555" s="20">
        <v>128</v>
      </c>
      <c r="C555" s="21"/>
      <c r="D555" s="21"/>
      <c r="E555" s="22" t="s">
        <v>829</v>
      </c>
      <c r="F555" s="37">
        <f>SUM(F554:F554)</f>
        <v>85000</v>
      </c>
    </row>
    <row r="556" spans="2:6" x14ac:dyDescent="0.3">
      <c r="B556" s="99">
        <v>120</v>
      </c>
      <c r="C556" s="99">
        <v>92001</v>
      </c>
      <c r="D556" s="99">
        <v>62501</v>
      </c>
      <c r="E556" s="17" t="s">
        <v>156</v>
      </c>
      <c r="F556" s="104">
        <v>4000</v>
      </c>
    </row>
    <row r="557" spans="2:6" x14ac:dyDescent="0.3">
      <c r="B557" s="99">
        <v>121</v>
      </c>
      <c r="C557" s="99">
        <v>92060</v>
      </c>
      <c r="D557" s="99">
        <v>60000</v>
      </c>
      <c r="E557" s="17" t="s">
        <v>869</v>
      </c>
      <c r="F557" s="104">
        <v>212363.72</v>
      </c>
    </row>
    <row r="558" spans="2:6" x14ac:dyDescent="0.3">
      <c r="B558" s="99">
        <v>128</v>
      </c>
      <c r="C558" s="154">
        <v>92002</v>
      </c>
      <c r="D558" s="99">
        <v>62601</v>
      </c>
      <c r="E558" s="17" t="s">
        <v>361</v>
      </c>
      <c r="F558" s="104">
        <v>8000</v>
      </c>
    </row>
    <row r="559" spans="2:6" x14ac:dyDescent="0.3">
      <c r="B559" s="99">
        <v>221</v>
      </c>
      <c r="C559" s="99">
        <v>13200</v>
      </c>
      <c r="D559" s="99">
        <v>62400</v>
      </c>
      <c r="E559" s="17" t="s">
        <v>882</v>
      </c>
      <c r="F559" s="104">
        <v>25000</v>
      </c>
    </row>
    <row r="560" spans="2:6" x14ac:dyDescent="0.3">
      <c r="B560" s="99">
        <v>221</v>
      </c>
      <c r="C560" s="99">
        <v>13200</v>
      </c>
      <c r="D560" s="99">
        <v>62600</v>
      </c>
      <c r="E560" s="17" t="s">
        <v>881</v>
      </c>
      <c r="F560" s="104">
        <v>25000</v>
      </c>
    </row>
    <row r="561" spans="2:14" x14ac:dyDescent="0.3">
      <c r="B561" s="99">
        <v>413</v>
      </c>
      <c r="C561" s="99">
        <v>16100</v>
      </c>
      <c r="D561" s="99">
        <v>63903</v>
      </c>
      <c r="E561" s="17" t="s">
        <v>670</v>
      </c>
      <c r="F561" s="104">
        <v>90000</v>
      </c>
    </row>
    <row r="562" spans="2:14" x14ac:dyDescent="0.3">
      <c r="B562" s="99">
        <v>413</v>
      </c>
      <c r="C562" s="99">
        <v>16100</v>
      </c>
      <c r="D562" s="99">
        <v>63904</v>
      </c>
      <c r="E562" s="17" t="s">
        <v>895</v>
      </c>
      <c r="F562" s="104">
        <v>200000</v>
      </c>
    </row>
    <row r="563" spans="2:14" x14ac:dyDescent="0.3">
      <c r="B563" s="99">
        <v>421</v>
      </c>
      <c r="C563" s="99">
        <v>32316</v>
      </c>
      <c r="D563" s="99">
        <v>62501</v>
      </c>
      <c r="E563" s="17" t="s">
        <v>641</v>
      </c>
      <c r="F563" s="104">
        <v>2000</v>
      </c>
    </row>
    <row r="564" spans="2:14" x14ac:dyDescent="0.3">
      <c r="B564" s="99">
        <v>421</v>
      </c>
      <c r="C564" s="99">
        <v>32316</v>
      </c>
      <c r="D564" s="99">
        <v>63301</v>
      </c>
      <c r="E564" s="17" t="s">
        <v>643</v>
      </c>
      <c r="F564" s="104">
        <v>1000</v>
      </c>
    </row>
    <row r="565" spans="2:14" x14ac:dyDescent="0.3">
      <c r="B565" s="99">
        <v>421</v>
      </c>
      <c r="C565" s="99">
        <v>32317</v>
      </c>
      <c r="D565" s="99">
        <v>62501</v>
      </c>
      <c r="E565" s="17" t="s">
        <v>413</v>
      </c>
      <c r="F565" s="104">
        <v>2000</v>
      </c>
    </row>
    <row r="566" spans="2:14" x14ac:dyDescent="0.3">
      <c r="B566" s="99">
        <v>421</v>
      </c>
      <c r="C566" s="99">
        <v>32317</v>
      </c>
      <c r="D566" s="154">
        <v>63301</v>
      </c>
      <c r="E566" s="17" t="s">
        <v>642</v>
      </c>
      <c r="F566" s="104">
        <v>1000</v>
      </c>
    </row>
    <row r="567" spans="2:14" x14ac:dyDescent="0.3">
      <c r="B567" s="99">
        <v>423</v>
      </c>
      <c r="C567" s="99">
        <v>32600</v>
      </c>
      <c r="D567" s="99">
        <v>62501</v>
      </c>
      <c r="E567" s="17" t="s">
        <v>457</v>
      </c>
      <c r="F567" s="104">
        <v>750</v>
      </c>
    </row>
    <row r="568" spans="2:14" x14ac:dyDescent="0.3">
      <c r="B568" s="99">
        <v>432</v>
      </c>
      <c r="C568" s="99">
        <v>13400</v>
      </c>
      <c r="D568" s="99">
        <v>62900</v>
      </c>
      <c r="E568" s="17" t="s">
        <v>899</v>
      </c>
      <c r="F568" s="104">
        <v>40000</v>
      </c>
      <c r="G568" s="148"/>
    </row>
    <row r="569" spans="2:14" x14ac:dyDescent="0.3">
      <c r="B569" s="99">
        <v>432</v>
      </c>
      <c r="C569" s="99">
        <v>15320</v>
      </c>
      <c r="D569" s="99">
        <v>61903</v>
      </c>
      <c r="E569" s="17" t="s">
        <v>722</v>
      </c>
      <c r="F569" s="104">
        <v>454636.28</v>
      </c>
    </row>
    <row r="570" spans="2:14" x14ac:dyDescent="0.3">
      <c r="B570" s="99">
        <v>432</v>
      </c>
      <c r="C570" s="99">
        <v>92001</v>
      </c>
      <c r="D570" s="99">
        <v>63200</v>
      </c>
      <c r="E570" s="17" t="s">
        <v>897</v>
      </c>
      <c r="F570" s="104">
        <v>60000</v>
      </c>
      <c r="G570" s="148"/>
    </row>
    <row r="571" spans="2:14" x14ac:dyDescent="0.3">
      <c r="B571" s="99">
        <v>432</v>
      </c>
      <c r="C571" s="99">
        <v>32300</v>
      </c>
      <c r="D571" s="99">
        <v>63201</v>
      </c>
      <c r="E571" s="17" t="s">
        <v>896</v>
      </c>
      <c r="F571" s="104">
        <v>100000</v>
      </c>
      <c r="G571" s="148"/>
    </row>
    <row r="572" spans="2:14" x14ac:dyDescent="0.3">
      <c r="B572" s="99">
        <v>432</v>
      </c>
      <c r="C572" s="99">
        <v>33300</v>
      </c>
      <c r="D572" s="99">
        <v>63200</v>
      </c>
      <c r="E572" s="17" t="s">
        <v>891</v>
      </c>
      <c r="F572" s="104">
        <v>400000</v>
      </c>
      <c r="G572" s="148"/>
    </row>
    <row r="573" spans="2:14" x14ac:dyDescent="0.3">
      <c r="B573" s="99">
        <v>432</v>
      </c>
      <c r="C573" s="99">
        <v>92001</v>
      </c>
      <c r="D573" s="99">
        <v>62201</v>
      </c>
      <c r="E573" s="17" t="s">
        <v>898</v>
      </c>
      <c r="F573" s="104">
        <v>150000</v>
      </c>
      <c r="G573" s="148"/>
    </row>
    <row r="574" spans="2:14" x14ac:dyDescent="0.3">
      <c r="B574" s="99">
        <v>432</v>
      </c>
      <c r="C574" s="99">
        <v>92001</v>
      </c>
      <c r="D574" s="99">
        <v>62204</v>
      </c>
      <c r="E574" s="17" t="s">
        <v>900</v>
      </c>
      <c r="F574" s="104">
        <v>500000</v>
      </c>
    </row>
    <row r="575" spans="2:14" ht="15.6" x14ac:dyDescent="0.3">
      <c r="B575" s="99">
        <v>451</v>
      </c>
      <c r="C575" s="99">
        <v>33200</v>
      </c>
      <c r="D575" s="99">
        <v>62901</v>
      </c>
      <c r="E575" s="17" t="s">
        <v>873</v>
      </c>
      <c r="F575" s="104">
        <v>8000</v>
      </c>
      <c r="I575" s="107"/>
      <c r="J575" s="60"/>
      <c r="K575" s="125"/>
      <c r="L575" s="128"/>
      <c r="M575" s="134"/>
      <c r="N575" s="126"/>
    </row>
    <row r="576" spans="2:14" ht="15.6" x14ac:dyDescent="0.3">
      <c r="B576" s="99">
        <v>454</v>
      </c>
      <c r="C576" s="99">
        <v>33002</v>
      </c>
      <c r="D576" s="99">
        <v>62301</v>
      </c>
      <c r="E576" s="17" t="s">
        <v>563</v>
      </c>
      <c r="F576" s="104">
        <v>1000</v>
      </c>
      <c r="I576" s="107"/>
      <c r="J576" s="60"/>
      <c r="K576" s="125"/>
      <c r="L576" s="128"/>
      <c r="M576" s="134"/>
      <c r="N576" s="126"/>
    </row>
    <row r="577" spans="2:14" ht="15.6" x14ac:dyDescent="0.3">
      <c r="B577" s="99">
        <v>454</v>
      </c>
      <c r="C577" s="99">
        <v>33002</v>
      </c>
      <c r="D577" s="99">
        <v>62501</v>
      </c>
      <c r="E577" s="17" t="s">
        <v>562</v>
      </c>
      <c r="F577" s="104">
        <v>500</v>
      </c>
      <c r="I577" s="107"/>
      <c r="J577" s="60"/>
      <c r="K577" s="127"/>
      <c r="L577" s="129"/>
      <c r="M577" s="135"/>
      <c r="N577" s="126"/>
    </row>
    <row r="578" spans="2:14" ht="15.6" x14ac:dyDescent="0.3">
      <c r="B578" s="99">
        <v>455</v>
      </c>
      <c r="C578" s="99">
        <v>92400</v>
      </c>
      <c r="D578" s="99">
        <v>62901</v>
      </c>
      <c r="E578" s="17" t="s">
        <v>569</v>
      </c>
      <c r="F578" s="104">
        <v>300000</v>
      </c>
      <c r="I578" s="107"/>
      <c r="J578" s="60"/>
      <c r="K578" s="125"/>
      <c r="L578" s="128"/>
      <c r="M578" s="134"/>
      <c r="N578" s="126"/>
    </row>
    <row r="579" spans="2:14" x14ac:dyDescent="0.3">
      <c r="B579" s="20">
        <v>128</v>
      </c>
      <c r="C579" s="21"/>
      <c r="D579" s="21"/>
      <c r="E579" s="22" t="s">
        <v>828</v>
      </c>
      <c r="F579" s="37">
        <f>SUM(F556:F578)</f>
        <v>2585250</v>
      </c>
    </row>
    <row r="580" spans="2:14" x14ac:dyDescent="0.3">
      <c r="B580" s="99">
        <v>127</v>
      </c>
      <c r="C580" s="99">
        <v>92003</v>
      </c>
      <c r="D580" s="99">
        <v>83001</v>
      </c>
      <c r="E580" s="17" t="s">
        <v>352</v>
      </c>
      <c r="F580" s="104">
        <v>17500</v>
      </c>
    </row>
    <row r="581" spans="2:14" x14ac:dyDescent="0.3">
      <c r="B581" s="20">
        <v>128</v>
      </c>
      <c r="C581" s="21"/>
      <c r="D581" s="21"/>
      <c r="E581" s="22" t="s">
        <v>830</v>
      </c>
      <c r="F581" s="37">
        <f>SUM(F580:F580)</f>
        <v>17500</v>
      </c>
    </row>
    <row r="582" spans="2:14" x14ac:dyDescent="0.3">
      <c r="B582" s="99">
        <v>611</v>
      </c>
      <c r="C582" s="99" t="s">
        <v>575</v>
      </c>
      <c r="D582" s="99">
        <v>91100</v>
      </c>
      <c r="E582" s="17" t="s">
        <v>718</v>
      </c>
      <c r="F582" s="104">
        <v>305000</v>
      </c>
    </row>
    <row r="583" spans="2:14" x14ac:dyDescent="0.3">
      <c r="B583" s="99">
        <v>611</v>
      </c>
      <c r="C583" s="99" t="s">
        <v>575</v>
      </c>
      <c r="D583" s="99">
        <v>91300</v>
      </c>
      <c r="E583" s="17" t="s">
        <v>581</v>
      </c>
      <c r="F583" s="104">
        <v>945000</v>
      </c>
    </row>
    <row r="584" spans="2:14" x14ac:dyDescent="0.3">
      <c r="B584" s="20">
        <v>128</v>
      </c>
      <c r="C584" s="21"/>
      <c r="D584" s="21"/>
      <c r="E584" s="22" t="s">
        <v>831</v>
      </c>
      <c r="F584" s="37">
        <f>SUM(F582:F583)</f>
        <v>1250000</v>
      </c>
    </row>
    <row r="586" spans="2:14" ht="16.2" thickBot="1" x14ac:dyDescent="0.35">
      <c r="B586" s="14"/>
      <c r="C586" s="13"/>
      <c r="D586" s="14"/>
      <c r="E586" s="12" t="s">
        <v>632</v>
      </c>
      <c r="F586" s="12">
        <f>F584+F581+F579+F555+F553+F465+F459+F214</f>
        <v>20602387.548400003</v>
      </c>
    </row>
    <row r="587" spans="2:14" x14ac:dyDescent="0.3">
      <c r="B587" s="24"/>
      <c r="C587" s="25"/>
      <c r="D587" s="25"/>
      <c r="E587" s="15"/>
      <c r="F587" s="26"/>
    </row>
    <row r="588" spans="2:14" x14ac:dyDescent="0.3">
      <c r="B588" s="24"/>
      <c r="C588" s="25"/>
      <c r="D588" s="25"/>
      <c r="E588" s="15"/>
      <c r="F588" s="26">
        <f>+F586-'RESUM PROPOSTA 2022'!C43</f>
        <v>0</v>
      </c>
    </row>
    <row r="589" spans="2:14" x14ac:dyDescent="0.3">
      <c r="B589" s="24"/>
      <c r="C589" s="25"/>
      <c r="D589" s="25"/>
      <c r="E589" s="15"/>
      <c r="F589" s="26"/>
    </row>
    <row r="590" spans="2:14" x14ac:dyDescent="0.3">
      <c r="B590" s="24"/>
      <c r="C590" s="25"/>
      <c r="D590" s="25"/>
      <c r="E590" s="15"/>
      <c r="F590" s="26"/>
    </row>
    <row r="591" spans="2:14" ht="15" thickBot="1" x14ac:dyDescent="0.35">
      <c r="B591" s="24"/>
      <c r="C591" s="25"/>
      <c r="D591" s="25"/>
      <c r="E591" s="15"/>
      <c r="F591" s="26"/>
    </row>
    <row r="592" spans="2:14" ht="16.2" thickBot="1" x14ac:dyDescent="0.35">
      <c r="B592" s="24"/>
      <c r="C592" s="24"/>
      <c r="D592" s="79" t="s">
        <v>142</v>
      </c>
      <c r="E592" s="80" t="s">
        <v>833</v>
      </c>
      <c r="F592" s="81">
        <v>2021</v>
      </c>
    </row>
    <row r="593" spans="2:6" ht="16.8" thickTop="1" thickBot="1" x14ac:dyDescent="0.35">
      <c r="B593" s="24"/>
      <c r="C593" s="24"/>
      <c r="D593" s="82" t="s">
        <v>834</v>
      </c>
      <c r="E593" s="83" t="s">
        <v>840</v>
      </c>
      <c r="F593" s="84">
        <f>F214</f>
        <v>6697407.7100000009</v>
      </c>
    </row>
    <row r="594" spans="2:6" ht="16.8" thickTop="1" thickBot="1" x14ac:dyDescent="0.35">
      <c r="B594" s="24"/>
      <c r="C594" s="24"/>
      <c r="D594" s="82" t="s">
        <v>825</v>
      </c>
      <c r="E594" s="83" t="s">
        <v>835</v>
      </c>
      <c r="F594" s="84">
        <f>F459</f>
        <v>8717878.8284000028</v>
      </c>
    </row>
    <row r="595" spans="2:6" ht="16.8" thickTop="1" thickBot="1" x14ac:dyDescent="0.35">
      <c r="B595" s="24"/>
      <c r="C595" s="24"/>
      <c r="D595" s="82" t="s">
        <v>826</v>
      </c>
      <c r="E595" s="131" t="s">
        <v>836</v>
      </c>
      <c r="F595" s="84">
        <f>F465</f>
        <v>178136.01</v>
      </c>
    </row>
    <row r="596" spans="2:6" ht="16.8" thickTop="1" thickBot="1" x14ac:dyDescent="0.35">
      <c r="B596" s="24"/>
      <c r="C596" s="24"/>
      <c r="D596" s="82" t="s">
        <v>827</v>
      </c>
      <c r="E596" s="83" t="s">
        <v>837</v>
      </c>
      <c r="F596" s="84">
        <f>F553</f>
        <v>1071215</v>
      </c>
    </row>
    <row r="597" spans="2:6" ht="16.8" thickTop="1" thickBot="1" x14ac:dyDescent="0.35">
      <c r="B597" s="24"/>
      <c r="C597" s="24"/>
      <c r="D597" s="82" t="s">
        <v>829</v>
      </c>
      <c r="E597" s="83" t="s">
        <v>838</v>
      </c>
      <c r="F597" s="84">
        <f>F555</f>
        <v>85000</v>
      </c>
    </row>
    <row r="598" spans="2:6" ht="16.8" thickTop="1" thickBot="1" x14ac:dyDescent="0.35">
      <c r="B598" s="24"/>
      <c r="C598" s="24"/>
      <c r="D598" s="82" t="s">
        <v>828</v>
      </c>
      <c r="E598" s="83" t="s">
        <v>839</v>
      </c>
      <c r="F598" s="84">
        <f>F579</f>
        <v>2585250</v>
      </c>
    </row>
    <row r="599" spans="2:6" ht="16.8" thickTop="1" thickBot="1" x14ac:dyDescent="0.35">
      <c r="B599" s="24"/>
      <c r="C599" s="24"/>
      <c r="D599" s="82" t="s">
        <v>830</v>
      </c>
      <c r="E599" s="83" t="s">
        <v>31</v>
      </c>
      <c r="F599" s="84">
        <f>F581</f>
        <v>17500</v>
      </c>
    </row>
    <row r="600" spans="2:6" ht="16.8" thickTop="1" thickBot="1" x14ac:dyDescent="0.35">
      <c r="B600" s="24"/>
      <c r="C600" s="24"/>
      <c r="D600" s="82" t="s">
        <v>831</v>
      </c>
      <c r="E600" s="83" t="s">
        <v>35</v>
      </c>
      <c r="F600" s="84">
        <f>F584</f>
        <v>1250000</v>
      </c>
    </row>
    <row r="601" spans="2:6" ht="16.8" thickTop="1" thickBot="1" x14ac:dyDescent="0.35">
      <c r="B601" s="24"/>
      <c r="C601" s="24"/>
      <c r="D601" s="88"/>
      <c r="E601" s="89"/>
      <c r="F601" s="90"/>
    </row>
    <row r="602" spans="2:6" ht="16.2" thickBot="1" x14ac:dyDescent="0.35">
      <c r="B602" s="24"/>
      <c r="C602" s="24"/>
      <c r="D602" s="180" t="s">
        <v>841</v>
      </c>
      <c r="E602" s="181"/>
      <c r="F602" s="91">
        <f>SUM(F593:F600)</f>
        <v>20602387.548400003</v>
      </c>
    </row>
    <row r="603" spans="2:6" ht="15.6" x14ac:dyDescent="0.3">
      <c r="B603" s="24"/>
      <c r="C603" s="24"/>
      <c r="D603" s="92"/>
      <c r="E603" s="93"/>
      <c r="F603" s="93"/>
    </row>
    <row r="604" spans="2:6" ht="15.6" x14ac:dyDescent="0.3">
      <c r="D604" s="53"/>
      <c r="E604" s="53"/>
    </row>
    <row r="605" spans="2:6" x14ac:dyDescent="0.3">
      <c r="F605" s="52"/>
    </row>
  </sheetData>
  <sortState ref="B556:G578">
    <sortCondition ref="B556:B578"/>
    <sortCondition ref="C556:C578"/>
    <sortCondition ref="D556:D578"/>
  </sortState>
  <mergeCells count="3">
    <mergeCell ref="B1:F1"/>
    <mergeCell ref="H339:I339"/>
    <mergeCell ref="D602:E602"/>
  </mergeCells>
  <pageMargins left="0.70866141732283472" right="0.70866141732283472" top="0.74803149606299213" bottom="0.74803149606299213" header="0.31496062992125984" footer="0.31496062992125984"/>
  <pageSetup paperSize="9" scale="34" fitToHeight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E1" zoomScaleNormal="100" workbookViewId="0">
      <pane ySplit="4" topLeftCell="A5" activePane="bottomLeft" state="frozen"/>
      <selection pane="bottomLeft" activeCell="T33" sqref="T33"/>
    </sheetView>
  </sheetViews>
  <sheetFormatPr baseColWidth="10" defaultRowHeight="14.4" x14ac:dyDescent="0.3"/>
  <cols>
    <col min="1" max="1" width="3.44140625" bestFit="1" customWidth="1"/>
    <col min="2" max="2" width="6.88671875" bestFit="1" customWidth="1"/>
    <col min="3" max="3" width="5.33203125" bestFit="1" customWidth="1"/>
    <col min="4" max="4" width="48.33203125" bestFit="1" customWidth="1"/>
    <col min="5" max="5" width="22.6640625" bestFit="1" customWidth="1"/>
    <col min="6" max="6" width="10.44140625" customWidth="1"/>
    <col min="7" max="7" width="19.44140625" bestFit="1" customWidth="1"/>
    <col min="8" max="9" width="11.6640625" bestFit="1" customWidth="1"/>
    <col min="10" max="10" width="13.109375" bestFit="1" customWidth="1"/>
    <col min="11" max="11" width="14.109375" customWidth="1"/>
    <col min="12" max="12" width="16.6640625" bestFit="1" customWidth="1"/>
    <col min="13" max="13" width="16.6640625" customWidth="1"/>
    <col min="14" max="14" width="16.6640625" bestFit="1" customWidth="1"/>
    <col min="15" max="15" width="13.109375" bestFit="1" customWidth="1"/>
  </cols>
  <sheetData>
    <row r="1" spans="1:15" ht="38.25" customHeight="1" x14ac:dyDescent="0.3">
      <c r="A1" s="187" t="s">
        <v>909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9"/>
      <c r="N1" s="189"/>
    </row>
    <row r="2" spans="1:15" ht="15.6" x14ac:dyDescent="0.3">
      <c r="A2" s="4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5.6" customHeight="1" x14ac:dyDescent="0.3">
      <c r="A3" s="196" t="s">
        <v>672</v>
      </c>
      <c r="B3" s="197"/>
      <c r="C3" s="197"/>
      <c r="D3" s="197"/>
      <c r="E3" s="198" t="s">
        <v>673</v>
      </c>
      <c r="F3" s="200" t="s">
        <v>674</v>
      </c>
      <c r="G3" s="198" t="s">
        <v>675</v>
      </c>
      <c r="H3" s="190" t="s">
        <v>676</v>
      </c>
      <c r="I3" s="191"/>
      <c r="J3" s="191"/>
      <c r="K3" s="191"/>
      <c r="L3" s="191"/>
      <c r="M3" s="192"/>
      <c r="N3" s="192"/>
    </row>
    <row r="4" spans="1:15" ht="31.2" x14ac:dyDescent="0.3">
      <c r="A4" s="196"/>
      <c r="B4" s="197"/>
      <c r="C4" s="197"/>
      <c r="D4" s="197"/>
      <c r="E4" s="199"/>
      <c r="F4" s="201"/>
      <c r="G4" s="199"/>
      <c r="H4" s="46" t="s">
        <v>677</v>
      </c>
      <c r="I4" s="51" t="s">
        <v>686</v>
      </c>
      <c r="J4" s="51" t="s">
        <v>689</v>
      </c>
      <c r="K4" s="51" t="s">
        <v>687</v>
      </c>
      <c r="L4" s="47" t="s">
        <v>678</v>
      </c>
      <c r="M4" s="47" t="s">
        <v>133</v>
      </c>
      <c r="N4" s="47" t="s">
        <v>714</v>
      </c>
    </row>
    <row r="5" spans="1:15" x14ac:dyDescent="0.3">
      <c r="A5" s="99">
        <v>120</v>
      </c>
      <c r="B5" s="99">
        <v>92001</v>
      </c>
      <c r="C5" s="99">
        <v>62501</v>
      </c>
      <c r="D5" s="17" t="s">
        <v>156</v>
      </c>
      <c r="E5" s="18" t="s">
        <v>726</v>
      </c>
      <c r="F5" s="94"/>
      <c r="G5" s="104">
        <v>4000</v>
      </c>
      <c r="H5" s="104">
        <v>4000</v>
      </c>
      <c r="I5" s="104"/>
      <c r="J5" s="104"/>
      <c r="K5" s="104"/>
      <c r="L5" s="104"/>
      <c r="M5" s="104"/>
      <c r="N5" s="94"/>
    </row>
    <row r="6" spans="1:15" x14ac:dyDescent="0.3">
      <c r="A6" s="99">
        <v>121</v>
      </c>
      <c r="B6" s="99">
        <v>92060</v>
      </c>
      <c r="C6" s="99">
        <v>60000</v>
      </c>
      <c r="D6" s="17" t="s">
        <v>869</v>
      </c>
      <c r="E6" s="18" t="s">
        <v>723</v>
      </c>
      <c r="F6" s="94"/>
      <c r="G6" s="104">
        <v>212363.72</v>
      </c>
      <c r="H6" s="104"/>
      <c r="I6" s="104"/>
      <c r="J6" s="104"/>
      <c r="K6" s="104"/>
      <c r="L6" s="104">
        <v>212363.72</v>
      </c>
      <c r="M6" s="104"/>
      <c r="N6" s="94"/>
    </row>
    <row r="7" spans="1:15" x14ac:dyDescent="0.3">
      <c r="A7" s="99">
        <v>128</v>
      </c>
      <c r="B7" s="99">
        <v>92002</v>
      </c>
      <c r="C7" s="99">
        <v>62601</v>
      </c>
      <c r="D7" s="17" t="s">
        <v>361</v>
      </c>
      <c r="E7" s="18" t="s">
        <v>728</v>
      </c>
      <c r="F7" s="94"/>
      <c r="G7" s="104">
        <v>8000</v>
      </c>
      <c r="H7" s="104">
        <v>8000</v>
      </c>
      <c r="I7" s="104"/>
      <c r="J7" s="104"/>
      <c r="K7" s="104"/>
      <c r="L7" s="104"/>
      <c r="M7" s="104"/>
      <c r="N7" s="104"/>
    </row>
    <row r="8" spans="1:15" x14ac:dyDescent="0.3">
      <c r="A8" s="99">
        <v>221</v>
      </c>
      <c r="B8" s="99">
        <v>13200</v>
      </c>
      <c r="C8" s="99">
        <v>62600</v>
      </c>
      <c r="D8" s="17" t="s">
        <v>881</v>
      </c>
      <c r="E8" s="104" t="s">
        <v>894</v>
      </c>
      <c r="G8" s="104">
        <v>25000</v>
      </c>
      <c r="H8" s="104"/>
      <c r="I8" s="104"/>
      <c r="J8" s="104"/>
      <c r="K8" s="104"/>
      <c r="L8" s="104">
        <v>25000</v>
      </c>
      <c r="M8" s="104"/>
      <c r="N8" s="104"/>
    </row>
    <row r="9" spans="1:15" ht="17.25" customHeight="1" x14ac:dyDescent="0.3">
      <c r="A9" s="99">
        <v>221</v>
      </c>
      <c r="B9" s="99">
        <v>13200</v>
      </c>
      <c r="C9" s="99">
        <v>62400</v>
      </c>
      <c r="D9" s="17" t="s">
        <v>882</v>
      </c>
      <c r="E9" s="104" t="s">
        <v>894</v>
      </c>
      <c r="G9" s="104">
        <v>25000</v>
      </c>
      <c r="H9" s="104"/>
      <c r="I9" s="104"/>
      <c r="J9" s="104"/>
      <c r="K9" s="104"/>
      <c r="L9" s="104">
        <v>25000</v>
      </c>
      <c r="M9" s="104"/>
      <c r="N9" s="104"/>
    </row>
    <row r="10" spans="1:15" x14ac:dyDescent="0.3">
      <c r="A10" s="99">
        <v>413</v>
      </c>
      <c r="B10" s="99">
        <v>16100</v>
      </c>
      <c r="C10" s="99">
        <v>63903</v>
      </c>
      <c r="D10" s="17" t="s">
        <v>670</v>
      </c>
      <c r="E10" s="18" t="s">
        <v>911</v>
      </c>
      <c r="F10" s="94"/>
      <c r="G10" s="104">
        <v>90000</v>
      </c>
      <c r="H10" s="104"/>
      <c r="I10" s="104">
        <v>90000</v>
      </c>
      <c r="J10" s="104"/>
      <c r="K10" s="104"/>
      <c r="L10" s="104"/>
      <c r="M10" s="104"/>
      <c r="N10" s="104"/>
    </row>
    <row r="11" spans="1:15" x14ac:dyDescent="0.3">
      <c r="A11" s="99">
        <v>413</v>
      </c>
      <c r="B11" s="99">
        <v>16100</v>
      </c>
      <c r="C11" s="99">
        <v>63904</v>
      </c>
      <c r="D11" s="17" t="s">
        <v>895</v>
      </c>
      <c r="E11" s="18" t="s">
        <v>911</v>
      </c>
      <c r="F11" s="94"/>
      <c r="G11" s="104">
        <v>200000</v>
      </c>
      <c r="H11" s="104"/>
      <c r="I11" s="104"/>
      <c r="J11" s="104"/>
      <c r="K11" s="104"/>
      <c r="L11" s="104">
        <v>200000</v>
      </c>
      <c r="M11" s="104"/>
      <c r="N11" s="94"/>
      <c r="O11" s="148"/>
    </row>
    <row r="12" spans="1:15" x14ac:dyDescent="0.3">
      <c r="A12" s="99">
        <v>421</v>
      </c>
      <c r="B12" s="99">
        <v>32316</v>
      </c>
      <c r="C12" s="99">
        <v>62501</v>
      </c>
      <c r="D12" s="17" t="s">
        <v>641</v>
      </c>
      <c r="E12" s="18" t="s">
        <v>727</v>
      </c>
      <c r="F12" s="94"/>
      <c r="G12" s="104">
        <v>2000</v>
      </c>
      <c r="H12" s="104">
        <v>2000</v>
      </c>
      <c r="I12" s="104"/>
      <c r="J12" s="104"/>
      <c r="K12" s="104"/>
      <c r="L12" s="104"/>
      <c r="M12" s="104"/>
      <c r="N12" s="94"/>
    </row>
    <row r="13" spans="1:15" x14ac:dyDescent="0.3">
      <c r="A13" s="99">
        <v>421</v>
      </c>
      <c r="B13" s="99">
        <v>32316</v>
      </c>
      <c r="C13" s="99">
        <v>63301</v>
      </c>
      <c r="D13" s="17" t="s">
        <v>643</v>
      </c>
      <c r="E13" s="18" t="s">
        <v>727</v>
      </c>
      <c r="F13" s="94"/>
      <c r="G13" s="104">
        <v>1000</v>
      </c>
      <c r="H13" s="104">
        <v>1000</v>
      </c>
      <c r="I13" s="104"/>
      <c r="J13" s="104"/>
      <c r="K13" s="104"/>
      <c r="L13" s="104"/>
      <c r="M13" s="104"/>
      <c r="N13" s="94"/>
    </row>
    <row r="14" spans="1:15" x14ac:dyDescent="0.3">
      <c r="A14" s="99">
        <v>421</v>
      </c>
      <c r="B14" s="99">
        <v>32317</v>
      </c>
      <c r="C14" s="99">
        <v>62501</v>
      </c>
      <c r="D14" s="17" t="s">
        <v>413</v>
      </c>
      <c r="E14" s="18" t="s">
        <v>727</v>
      </c>
      <c r="F14" s="94"/>
      <c r="G14" s="104">
        <v>2000</v>
      </c>
      <c r="H14" s="104">
        <v>2000</v>
      </c>
      <c r="I14" s="104"/>
      <c r="J14" s="104"/>
      <c r="K14" s="104"/>
      <c r="L14" s="104"/>
      <c r="M14" s="104"/>
      <c r="N14" s="94"/>
    </row>
    <row r="15" spans="1:15" x14ac:dyDescent="0.3">
      <c r="A15" s="99">
        <v>421</v>
      </c>
      <c r="B15" s="99">
        <v>32317</v>
      </c>
      <c r="C15" s="99">
        <v>63301</v>
      </c>
      <c r="D15" s="17" t="s">
        <v>642</v>
      </c>
      <c r="E15" s="18" t="s">
        <v>727</v>
      </c>
      <c r="F15" s="94"/>
      <c r="G15" s="104">
        <v>1000</v>
      </c>
      <c r="H15" s="104">
        <v>1000</v>
      </c>
      <c r="I15" s="104"/>
      <c r="J15" s="104"/>
      <c r="K15" s="104"/>
      <c r="L15" s="104"/>
      <c r="M15" s="104"/>
      <c r="N15" s="94"/>
    </row>
    <row r="16" spans="1:15" x14ac:dyDescent="0.3">
      <c r="A16" s="99">
        <v>423</v>
      </c>
      <c r="B16" s="99">
        <v>32600</v>
      </c>
      <c r="C16" s="99">
        <v>62501</v>
      </c>
      <c r="D16" s="17" t="s">
        <v>457</v>
      </c>
      <c r="E16" s="18" t="s">
        <v>727</v>
      </c>
      <c r="F16" s="94"/>
      <c r="G16" s="104">
        <v>750</v>
      </c>
      <c r="H16" s="104">
        <v>750</v>
      </c>
      <c r="I16" s="104"/>
      <c r="J16" s="104"/>
      <c r="K16" s="104"/>
      <c r="L16" s="104"/>
      <c r="M16" s="104"/>
      <c r="N16" s="94"/>
    </row>
    <row r="17" spans="1:15" x14ac:dyDescent="0.3">
      <c r="A17" s="99">
        <v>432</v>
      </c>
      <c r="B17" s="99">
        <v>13400</v>
      </c>
      <c r="C17" s="99">
        <v>62900</v>
      </c>
      <c r="D17" s="17" t="s">
        <v>899</v>
      </c>
      <c r="E17" s="18" t="s">
        <v>724</v>
      </c>
      <c r="F17" s="94"/>
      <c r="G17" s="104">
        <v>40000</v>
      </c>
      <c r="H17" s="104"/>
      <c r="I17" s="104"/>
      <c r="J17" s="104"/>
      <c r="K17" s="104"/>
      <c r="L17" s="104">
        <v>40000</v>
      </c>
      <c r="M17" s="104"/>
      <c r="N17" s="94"/>
    </row>
    <row r="18" spans="1:15" x14ac:dyDescent="0.3">
      <c r="A18" s="99">
        <v>432</v>
      </c>
      <c r="B18" s="99">
        <v>15320</v>
      </c>
      <c r="C18" s="99">
        <v>61903</v>
      </c>
      <c r="D18" s="17" t="s">
        <v>722</v>
      </c>
      <c r="E18" s="18" t="s">
        <v>724</v>
      </c>
      <c r="F18" s="94"/>
      <c r="G18" s="104">
        <v>454636.28</v>
      </c>
      <c r="H18" s="104"/>
      <c r="I18" s="104"/>
      <c r="J18" s="104"/>
      <c r="K18" s="104">
        <v>250000</v>
      </c>
      <c r="L18" s="104">
        <v>187636.28</v>
      </c>
      <c r="M18" s="104"/>
      <c r="N18" s="94"/>
    </row>
    <row r="19" spans="1:15" ht="14.25" customHeight="1" x14ac:dyDescent="0.3">
      <c r="A19" s="99">
        <v>432</v>
      </c>
      <c r="B19" s="99">
        <v>92001</v>
      </c>
      <c r="C19" s="99">
        <v>63200</v>
      </c>
      <c r="D19" s="17" t="s">
        <v>897</v>
      </c>
      <c r="E19" s="18" t="s">
        <v>724</v>
      </c>
      <c r="F19" s="94"/>
      <c r="G19" s="104">
        <v>60000</v>
      </c>
      <c r="H19" s="104"/>
      <c r="I19" s="104"/>
      <c r="J19" s="104"/>
      <c r="K19" s="104"/>
      <c r="L19" s="104">
        <v>60000</v>
      </c>
      <c r="M19" s="104"/>
      <c r="N19" s="94"/>
    </row>
    <row r="20" spans="1:15" x14ac:dyDescent="0.3">
      <c r="A20" s="99">
        <v>432</v>
      </c>
      <c r="B20" s="99">
        <v>32300</v>
      </c>
      <c r="C20" s="99">
        <v>63201</v>
      </c>
      <c r="D20" s="17" t="s">
        <v>896</v>
      </c>
      <c r="E20" s="18" t="s">
        <v>724</v>
      </c>
      <c r="F20" s="94"/>
      <c r="G20" s="104">
        <v>100000</v>
      </c>
      <c r="H20" s="104"/>
      <c r="I20" s="104"/>
      <c r="J20" s="104"/>
      <c r="K20" s="104"/>
      <c r="L20" s="104">
        <v>100000</v>
      </c>
      <c r="M20" s="104"/>
      <c r="N20" s="94"/>
      <c r="O20" s="148"/>
    </row>
    <row r="21" spans="1:15" x14ac:dyDescent="0.3">
      <c r="A21" s="99">
        <v>432</v>
      </c>
      <c r="B21" s="99">
        <v>33300</v>
      </c>
      <c r="C21" s="99">
        <v>63200</v>
      </c>
      <c r="D21" s="17" t="s">
        <v>891</v>
      </c>
      <c r="E21" s="18" t="s">
        <v>724</v>
      </c>
      <c r="F21" s="94"/>
      <c r="G21" s="104">
        <v>400000</v>
      </c>
      <c r="H21" s="104"/>
      <c r="I21" s="104"/>
      <c r="J21" s="104"/>
      <c r="K21" s="104"/>
      <c r="L21" s="104"/>
      <c r="M21" s="104">
        <v>150000</v>
      </c>
      <c r="N21" s="94">
        <v>250000</v>
      </c>
      <c r="O21" s="148"/>
    </row>
    <row r="22" spans="1:15" x14ac:dyDescent="0.3">
      <c r="A22" s="99">
        <v>432</v>
      </c>
      <c r="B22" s="99">
        <v>92001</v>
      </c>
      <c r="C22" s="99">
        <v>62201</v>
      </c>
      <c r="D22" s="17" t="s">
        <v>898</v>
      </c>
      <c r="E22" s="18" t="s">
        <v>724</v>
      </c>
      <c r="F22" s="94"/>
      <c r="G22" s="104">
        <v>150000</v>
      </c>
      <c r="H22" s="104"/>
      <c r="I22" s="104"/>
      <c r="J22" s="104"/>
      <c r="K22" s="104"/>
      <c r="L22" s="104">
        <v>150000</v>
      </c>
      <c r="M22" s="104"/>
      <c r="N22" s="94"/>
      <c r="O22" s="148"/>
    </row>
    <row r="23" spans="1:15" x14ac:dyDescent="0.3">
      <c r="A23" s="99">
        <v>432</v>
      </c>
      <c r="B23" s="99">
        <v>92001</v>
      </c>
      <c r="C23" s="99">
        <v>62204</v>
      </c>
      <c r="D23" s="17" t="s">
        <v>900</v>
      </c>
      <c r="E23" s="18" t="s">
        <v>724</v>
      </c>
      <c r="F23" s="94"/>
      <c r="G23" s="104">
        <v>500000</v>
      </c>
      <c r="H23" s="104"/>
      <c r="I23" s="104"/>
      <c r="J23" s="104"/>
      <c r="K23" s="104">
        <v>500000</v>
      </c>
      <c r="L23" s="104"/>
      <c r="M23" s="104"/>
      <c r="N23" s="94"/>
    </row>
    <row r="24" spans="1:15" x14ac:dyDescent="0.3">
      <c r="A24" s="99">
        <v>451</v>
      </c>
      <c r="B24" s="99">
        <v>33200</v>
      </c>
      <c r="C24" s="99">
        <v>62901</v>
      </c>
      <c r="D24" s="17" t="s">
        <v>873</v>
      </c>
      <c r="E24" s="18" t="s">
        <v>874</v>
      </c>
      <c r="F24" s="94"/>
      <c r="G24" s="104">
        <v>8000</v>
      </c>
      <c r="H24" s="104">
        <v>2000</v>
      </c>
      <c r="I24" s="104"/>
      <c r="J24" s="104"/>
      <c r="K24" s="104">
        <v>6000</v>
      </c>
      <c r="L24" s="104"/>
      <c r="M24" s="104"/>
      <c r="N24" s="94"/>
      <c r="O24" s="52"/>
    </row>
    <row r="25" spans="1:15" ht="12" customHeight="1" x14ac:dyDescent="0.3">
      <c r="A25" s="99">
        <v>454</v>
      </c>
      <c r="B25" s="99">
        <v>33002</v>
      </c>
      <c r="C25" s="99">
        <v>62301</v>
      </c>
      <c r="D25" s="17" t="s">
        <v>563</v>
      </c>
      <c r="E25" s="18" t="s">
        <v>725</v>
      </c>
      <c r="F25" s="94"/>
      <c r="G25" s="104">
        <v>1000</v>
      </c>
      <c r="H25" s="104">
        <v>1000</v>
      </c>
      <c r="I25" s="104"/>
      <c r="J25" s="104"/>
      <c r="K25" s="104"/>
      <c r="L25" s="104"/>
      <c r="M25" s="104"/>
      <c r="N25" s="94"/>
    </row>
    <row r="26" spans="1:15" x14ac:dyDescent="0.3">
      <c r="A26" s="99">
        <v>454</v>
      </c>
      <c r="B26" s="99">
        <v>33002</v>
      </c>
      <c r="C26" s="99">
        <v>62501</v>
      </c>
      <c r="D26" s="17" t="s">
        <v>562</v>
      </c>
      <c r="E26" s="18" t="s">
        <v>725</v>
      </c>
      <c r="F26" s="94"/>
      <c r="G26" s="104">
        <v>500</v>
      </c>
      <c r="H26" s="104">
        <v>500</v>
      </c>
      <c r="I26" s="104"/>
      <c r="J26" s="104"/>
      <c r="K26" s="104"/>
      <c r="L26" s="104"/>
      <c r="M26" s="104"/>
      <c r="N26" s="94"/>
    </row>
    <row r="27" spans="1:15" x14ac:dyDescent="0.3">
      <c r="A27" s="99">
        <v>455</v>
      </c>
      <c r="B27" s="99">
        <v>92400</v>
      </c>
      <c r="C27" s="99">
        <v>62901</v>
      </c>
      <c r="D27" s="17" t="s">
        <v>569</v>
      </c>
      <c r="E27" s="18" t="s">
        <v>729</v>
      </c>
      <c r="F27" s="94"/>
      <c r="G27" s="104">
        <v>300000</v>
      </c>
      <c r="H27" s="104"/>
      <c r="I27" s="104"/>
      <c r="J27" s="104"/>
      <c r="K27" s="104"/>
      <c r="L27" s="104">
        <v>300000</v>
      </c>
      <c r="M27" s="104"/>
      <c r="N27" s="94"/>
    </row>
    <row r="28" spans="1:15" ht="16.2" thickBot="1" x14ac:dyDescent="0.35">
      <c r="A28" s="193" t="s">
        <v>919</v>
      </c>
      <c r="B28" s="194"/>
      <c r="C28" s="194"/>
      <c r="D28" s="194"/>
      <c r="E28" s="194"/>
      <c r="F28" s="195"/>
      <c r="G28" s="48">
        <f t="shared" ref="G28:L28" si="0">SUM(G5:G27)</f>
        <v>2585250</v>
      </c>
      <c r="H28" s="48">
        <f t="shared" si="0"/>
        <v>22250</v>
      </c>
      <c r="I28" s="48">
        <f t="shared" si="0"/>
        <v>90000</v>
      </c>
      <c r="J28" s="48">
        <f t="shared" si="0"/>
        <v>0</v>
      </c>
      <c r="K28" s="48">
        <f t="shared" si="0"/>
        <v>756000</v>
      </c>
      <c r="L28" s="48">
        <f t="shared" si="0"/>
        <v>1300000</v>
      </c>
      <c r="M28" s="48">
        <v>150000</v>
      </c>
      <c r="N28" s="48">
        <f>SUM(N5:N27)</f>
        <v>250000</v>
      </c>
    </row>
  </sheetData>
  <sortState ref="A5:O27">
    <sortCondition ref="A5:A27"/>
    <sortCondition ref="B5:B27"/>
    <sortCondition ref="C5:C27"/>
  </sortState>
  <mergeCells count="7">
    <mergeCell ref="A1:N1"/>
    <mergeCell ref="H3:N3"/>
    <mergeCell ref="A28:F28"/>
    <mergeCell ref="A3:D4"/>
    <mergeCell ref="E3:E4"/>
    <mergeCell ref="F3:F4"/>
    <mergeCell ref="G3: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&amp;LRegidoria d'Hisenda</oddHeader>
    <oddFooter>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workbookViewId="0">
      <selection activeCell="E16" sqref="E16"/>
    </sheetView>
  </sheetViews>
  <sheetFormatPr baseColWidth="10" defaultRowHeight="14.4" x14ac:dyDescent="0.3"/>
  <cols>
    <col min="1" max="1" width="5.109375" bestFit="1" customWidth="1"/>
    <col min="2" max="2" width="6.33203125" bestFit="1" customWidth="1"/>
    <col min="3" max="3" width="6.109375" customWidth="1"/>
    <col min="4" max="4" width="64.33203125" customWidth="1"/>
    <col min="5" max="5" width="44.88671875" customWidth="1"/>
    <col min="6" max="6" width="20" bestFit="1" customWidth="1"/>
  </cols>
  <sheetData>
    <row r="1" spans="1:6" s="1" customFormat="1" ht="16.2" thickBot="1" x14ac:dyDescent="0.35">
      <c r="A1" s="202" t="s">
        <v>910</v>
      </c>
      <c r="B1" s="203"/>
      <c r="C1" s="203"/>
      <c r="D1" s="203"/>
      <c r="E1" s="203"/>
      <c r="F1" s="204"/>
    </row>
    <row r="2" spans="1:6" ht="15" thickBot="1" x14ac:dyDescent="0.35"/>
    <row r="3" spans="1:6" x14ac:dyDescent="0.3">
      <c r="A3" s="205" t="s">
        <v>672</v>
      </c>
      <c r="B3" s="206"/>
      <c r="C3" s="206"/>
      <c r="D3" s="206" t="s">
        <v>682</v>
      </c>
      <c r="E3" s="206" t="s">
        <v>683</v>
      </c>
      <c r="F3" s="208" t="s">
        <v>922</v>
      </c>
    </row>
    <row r="4" spans="1:6" ht="15" thickBot="1" x14ac:dyDescent="0.35">
      <c r="A4" s="49" t="s">
        <v>142</v>
      </c>
      <c r="B4" s="50" t="s">
        <v>143</v>
      </c>
      <c r="C4" s="50" t="s">
        <v>144</v>
      </c>
      <c r="D4" s="207"/>
      <c r="E4" s="207"/>
      <c r="F4" s="209"/>
    </row>
    <row r="5" spans="1:6" x14ac:dyDescent="0.3">
      <c r="A5" s="99">
        <v>123</v>
      </c>
      <c r="B5" s="99">
        <v>94399</v>
      </c>
      <c r="C5" s="99">
        <v>48101</v>
      </c>
      <c r="D5" s="17" t="s">
        <v>166</v>
      </c>
      <c r="E5" s="17" t="s">
        <v>748</v>
      </c>
      <c r="F5" s="104">
        <v>10050</v>
      </c>
    </row>
    <row r="6" spans="1:6" x14ac:dyDescent="0.3">
      <c r="A6" s="99">
        <v>129</v>
      </c>
      <c r="B6" s="99">
        <v>44110</v>
      </c>
      <c r="C6" s="99">
        <v>46500</v>
      </c>
      <c r="D6" s="17" t="s">
        <v>819</v>
      </c>
      <c r="E6" s="17" t="s">
        <v>714</v>
      </c>
      <c r="F6" s="104">
        <v>21800</v>
      </c>
    </row>
    <row r="7" spans="1:6" x14ac:dyDescent="0.3">
      <c r="A7" s="99">
        <v>221</v>
      </c>
      <c r="B7" s="99">
        <v>13500</v>
      </c>
      <c r="C7" s="99">
        <v>48000</v>
      </c>
      <c r="D7" s="17" t="s">
        <v>373</v>
      </c>
      <c r="E7" s="17" t="s">
        <v>731</v>
      </c>
      <c r="F7" s="104">
        <v>4000</v>
      </c>
    </row>
    <row r="8" spans="1:6" x14ac:dyDescent="0.3">
      <c r="A8" s="99">
        <v>313</v>
      </c>
      <c r="B8" s="99">
        <v>23101</v>
      </c>
      <c r="C8" s="99">
        <v>48191</v>
      </c>
      <c r="D8" s="17" t="s">
        <v>832</v>
      </c>
      <c r="E8" s="141" t="s">
        <v>775</v>
      </c>
      <c r="F8" s="104">
        <v>10000</v>
      </c>
    </row>
    <row r="9" spans="1:6" x14ac:dyDescent="0.3">
      <c r="A9" s="99">
        <v>313</v>
      </c>
      <c r="B9" s="99">
        <v>23101</v>
      </c>
      <c r="C9" s="99">
        <v>48192</v>
      </c>
      <c r="D9" s="17" t="s">
        <v>648</v>
      </c>
      <c r="E9" s="17" t="s">
        <v>714</v>
      </c>
      <c r="F9" s="104">
        <v>4000</v>
      </c>
    </row>
    <row r="10" spans="1:6" x14ac:dyDescent="0.3">
      <c r="A10" s="99">
        <v>313</v>
      </c>
      <c r="B10" s="99">
        <v>23101</v>
      </c>
      <c r="C10" s="99">
        <v>48193</v>
      </c>
      <c r="D10" s="17" t="s">
        <v>647</v>
      </c>
      <c r="E10" s="17" t="s">
        <v>714</v>
      </c>
      <c r="F10" s="104">
        <v>2500</v>
      </c>
    </row>
    <row r="11" spans="1:6" x14ac:dyDescent="0.3">
      <c r="A11" s="99">
        <v>313</v>
      </c>
      <c r="B11" s="99">
        <v>23101</v>
      </c>
      <c r="C11" s="99">
        <v>48194</v>
      </c>
      <c r="D11" s="17" t="s">
        <v>646</v>
      </c>
      <c r="E11" s="17" t="s">
        <v>765</v>
      </c>
      <c r="F11" s="104">
        <v>43000</v>
      </c>
    </row>
    <row r="12" spans="1:6" x14ac:dyDescent="0.3">
      <c r="A12" s="99">
        <v>313</v>
      </c>
      <c r="B12" s="99">
        <v>23101</v>
      </c>
      <c r="C12" s="99">
        <v>48198</v>
      </c>
      <c r="D12" s="17" t="s">
        <v>634</v>
      </c>
      <c r="E12" s="17" t="s">
        <v>772</v>
      </c>
      <c r="F12" s="104">
        <v>3500</v>
      </c>
    </row>
    <row r="13" spans="1:6" x14ac:dyDescent="0.3">
      <c r="A13" s="99">
        <v>313</v>
      </c>
      <c r="B13" s="99">
        <v>23101</v>
      </c>
      <c r="C13" s="99">
        <v>48199</v>
      </c>
      <c r="D13" s="17" t="s">
        <v>633</v>
      </c>
      <c r="E13" s="17" t="s">
        <v>775</v>
      </c>
      <c r="F13" s="104">
        <v>15000</v>
      </c>
    </row>
    <row r="14" spans="1:6" x14ac:dyDescent="0.3">
      <c r="A14" s="99">
        <v>413</v>
      </c>
      <c r="B14" s="99">
        <v>31101</v>
      </c>
      <c r="C14" s="99">
        <v>46500</v>
      </c>
      <c r="D14" s="17" t="s">
        <v>391</v>
      </c>
      <c r="E14" s="17" t="s">
        <v>714</v>
      </c>
      <c r="F14" s="104">
        <v>6500</v>
      </c>
    </row>
    <row r="15" spans="1:6" x14ac:dyDescent="0.3">
      <c r="A15" s="99">
        <v>421</v>
      </c>
      <c r="B15" s="99">
        <v>32316</v>
      </c>
      <c r="C15" s="99">
        <v>48100</v>
      </c>
      <c r="D15" s="17" t="s">
        <v>404</v>
      </c>
      <c r="E15" s="17" t="s">
        <v>740</v>
      </c>
      <c r="F15" s="104">
        <v>500</v>
      </c>
    </row>
    <row r="16" spans="1:6" x14ac:dyDescent="0.3">
      <c r="A16" s="99">
        <v>421</v>
      </c>
      <c r="B16" s="99">
        <v>32317</v>
      </c>
      <c r="C16" s="99">
        <v>48000</v>
      </c>
      <c r="D16" s="17" t="s">
        <v>416</v>
      </c>
      <c r="E16" s="17" t="s">
        <v>732</v>
      </c>
      <c r="F16" s="104">
        <v>500</v>
      </c>
    </row>
    <row r="17" spans="1:6" x14ac:dyDescent="0.3">
      <c r="A17" s="99">
        <v>422</v>
      </c>
      <c r="B17" s="99">
        <v>32311</v>
      </c>
      <c r="C17" s="99">
        <v>48001</v>
      </c>
      <c r="D17" s="17" t="s">
        <v>424</v>
      </c>
      <c r="E17" s="17" t="s">
        <v>734</v>
      </c>
      <c r="F17" s="104">
        <v>2050</v>
      </c>
    </row>
    <row r="18" spans="1:6" x14ac:dyDescent="0.3">
      <c r="A18" s="99">
        <v>422</v>
      </c>
      <c r="B18" s="99">
        <v>32311</v>
      </c>
      <c r="C18" s="99">
        <v>48100</v>
      </c>
      <c r="D18" s="17" t="s">
        <v>427</v>
      </c>
      <c r="E18" s="17" t="s">
        <v>742</v>
      </c>
      <c r="F18" s="104">
        <v>700</v>
      </c>
    </row>
    <row r="19" spans="1:6" x14ac:dyDescent="0.3">
      <c r="A19" s="99">
        <v>422</v>
      </c>
      <c r="B19" s="99">
        <v>32312</v>
      </c>
      <c r="C19" s="99">
        <v>48002</v>
      </c>
      <c r="D19" s="17" t="s">
        <v>434</v>
      </c>
      <c r="E19" s="17" t="s">
        <v>735</v>
      </c>
      <c r="F19" s="104">
        <v>2720</v>
      </c>
    </row>
    <row r="20" spans="1:6" x14ac:dyDescent="0.3">
      <c r="A20" s="99">
        <v>422</v>
      </c>
      <c r="B20" s="99">
        <v>32312</v>
      </c>
      <c r="C20" s="99">
        <v>48100</v>
      </c>
      <c r="D20" s="17" t="s">
        <v>437</v>
      </c>
      <c r="E20" s="17" t="s">
        <v>743</v>
      </c>
      <c r="F20" s="104">
        <v>700</v>
      </c>
    </row>
    <row r="21" spans="1:6" x14ac:dyDescent="0.3">
      <c r="A21" s="99">
        <v>422</v>
      </c>
      <c r="B21" s="99">
        <v>32313</v>
      </c>
      <c r="C21" s="99">
        <v>48003</v>
      </c>
      <c r="D21" s="17" t="s">
        <v>442</v>
      </c>
      <c r="E21" s="17" t="s">
        <v>736</v>
      </c>
      <c r="F21" s="104">
        <v>3390</v>
      </c>
    </row>
    <row r="22" spans="1:6" x14ac:dyDescent="0.3">
      <c r="A22" s="99">
        <v>422</v>
      </c>
      <c r="B22" s="99">
        <v>32313</v>
      </c>
      <c r="C22" s="99">
        <v>48100</v>
      </c>
      <c r="D22" s="17" t="s">
        <v>445</v>
      </c>
      <c r="E22" s="17" t="s">
        <v>744</v>
      </c>
      <c r="F22" s="104">
        <v>700</v>
      </c>
    </row>
    <row r="23" spans="1:6" x14ac:dyDescent="0.3">
      <c r="A23" s="99">
        <v>422</v>
      </c>
      <c r="B23" s="99">
        <v>32314</v>
      </c>
      <c r="C23" s="99">
        <v>48004</v>
      </c>
      <c r="D23" s="17" t="s">
        <v>451</v>
      </c>
      <c r="E23" s="17" t="s">
        <v>738</v>
      </c>
      <c r="F23" s="104">
        <v>3980</v>
      </c>
    </row>
    <row r="24" spans="1:6" x14ac:dyDescent="0.3">
      <c r="A24" s="99">
        <v>422</v>
      </c>
      <c r="B24" s="99">
        <v>32314</v>
      </c>
      <c r="C24" s="99">
        <v>48100</v>
      </c>
      <c r="D24" s="17" t="s">
        <v>454</v>
      </c>
      <c r="E24" s="17" t="s">
        <v>847</v>
      </c>
      <c r="F24" s="104">
        <v>700</v>
      </c>
    </row>
    <row r="25" spans="1:6" x14ac:dyDescent="0.3">
      <c r="A25" s="99">
        <v>422</v>
      </c>
      <c r="B25" s="99">
        <v>32318</v>
      </c>
      <c r="C25" s="99">
        <v>48100</v>
      </c>
      <c r="D25" s="17" t="s">
        <v>419</v>
      </c>
      <c r="E25" s="17" t="s">
        <v>741</v>
      </c>
      <c r="F25" s="104">
        <v>500</v>
      </c>
    </row>
    <row r="26" spans="1:6" x14ac:dyDescent="0.3">
      <c r="A26" s="99">
        <v>422</v>
      </c>
      <c r="B26" s="99">
        <v>32600</v>
      </c>
      <c r="C26" s="99">
        <v>48101</v>
      </c>
      <c r="D26" s="17" t="s">
        <v>644</v>
      </c>
      <c r="E26" s="17" t="s">
        <v>745</v>
      </c>
      <c r="F26" s="104">
        <v>1000</v>
      </c>
    </row>
    <row r="27" spans="1:6" x14ac:dyDescent="0.3">
      <c r="A27" s="99">
        <v>425</v>
      </c>
      <c r="B27" s="99">
        <v>32400</v>
      </c>
      <c r="C27" s="99">
        <v>48100</v>
      </c>
      <c r="D27" s="17" t="s">
        <v>462</v>
      </c>
      <c r="E27" s="17" t="s">
        <v>746</v>
      </c>
      <c r="F27" s="104">
        <v>1000</v>
      </c>
    </row>
    <row r="28" spans="1:6" x14ac:dyDescent="0.3">
      <c r="A28" s="99">
        <v>446</v>
      </c>
      <c r="B28" s="99">
        <v>13600</v>
      </c>
      <c r="C28" s="99">
        <v>48201</v>
      </c>
      <c r="D28" s="17" t="s">
        <v>496</v>
      </c>
      <c r="E28" s="17" t="s">
        <v>685</v>
      </c>
      <c r="F28" s="104">
        <v>5000</v>
      </c>
    </row>
    <row r="29" spans="1:6" x14ac:dyDescent="0.3">
      <c r="A29" s="99">
        <v>446</v>
      </c>
      <c r="B29" s="99">
        <v>17100</v>
      </c>
      <c r="C29" s="99">
        <v>46600</v>
      </c>
      <c r="D29" s="17" t="s">
        <v>654</v>
      </c>
      <c r="E29" s="17" t="s">
        <v>714</v>
      </c>
      <c r="F29" s="104">
        <v>1250</v>
      </c>
    </row>
    <row r="30" spans="1:6" x14ac:dyDescent="0.3">
      <c r="A30" s="99">
        <v>446</v>
      </c>
      <c r="B30" s="99">
        <v>17202</v>
      </c>
      <c r="C30" s="99">
        <v>48199</v>
      </c>
      <c r="D30" s="17" t="s">
        <v>504</v>
      </c>
      <c r="E30" s="17" t="s">
        <v>848</v>
      </c>
      <c r="F30" s="104">
        <v>3500</v>
      </c>
    </row>
    <row r="31" spans="1:6" x14ac:dyDescent="0.3">
      <c r="A31" s="99">
        <v>451</v>
      </c>
      <c r="B31" s="99">
        <v>32302</v>
      </c>
      <c r="C31" s="99">
        <v>48100</v>
      </c>
      <c r="D31" s="17" t="s">
        <v>522</v>
      </c>
      <c r="E31" s="17" t="s">
        <v>747</v>
      </c>
      <c r="F31" s="104">
        <v>18900</v>
      </c>
    </row>
    <row r="32" spans="1:6" x14ac:dyDescent="0.3">
      <c r="A32" s="99">
        <v>451</v>
      </c>
      <c r="B32" s="99">
        <v>33000</v>
      </c>
      <c r="C32" s="99">
        <v>48100</v>
      </c>
      <c r="D32" s="17" t="s">
        <v>712</v>
      </c>
      <c r="E32" s="17" t="s">
        <v>713</v>
      </c>
      <c r="F32" s="104">
        <v>14000</v>
      </c>
    </row>
    <row r="33" spans="1:6" x14ac:dyDescent="0.3">
      <c r="A33" s="99">
        <v>451</v>
      </c>
      <c r="B33" s="99">
        <v>33400</v>
      </c>
      <c r="C33" s="99">
        <v>48185</v>
      </c>
      <c r="D33" s="17" t="s">
        <v>535</v>
      </c>
      <c r="E33" s="17" t="s">
        <v>750</v>
      </c>
      <c r="F33" s="104">
        <v>4500</v>
      </c>
    </row>
    <row r="34" spans="1:6" x14ac:dyDescent="0.3">
      <c r="A34" s="99">
        <v>451</v>
      </c>
      <c r="B34" s="99">
        <v>33400</v>
      </c>
      <c r="C34" s="99">
        <v>48187</v>
      </c>
      <c r="D34" s="17" t="s">
        <v>534</v>
      </c>
      <c r="E34" s="17" t="s">
        <v>753</v>
      </c>
      <c r="F34" s="104">
        <v>1500</v>
      </c>
    </row>
    <row r="35" spans="1:6" x14ac:dyDescent="0.3">
      <c r="A35" s="99">
        <v>451</v>
      </c>
      <c r="B35" s="99">
        <v>33400</v>
      </c>
      <c r="C35" s="99">
        <v>48188</v>
      </c>
      <c r="D35" s="17" t="s">
        <v>533</v>
      </c>
      <c r="E35" s="17" t="s">
        <v>754</v>
      </c>
      <c r="F35" s="104">
        <v>300</v>
      </c>
    </row>
    <row r="36" spans="1:6" x14ac:dyDescent="0.3">
      <c r="A36" s="99">
        <v>451</v>
      </c>
      <c r="B36" s="99">
        <v>33400</v>
      </c>
      <c r="C36" s="99">
        <v>48189</v>
      </c>
      <c r="D36" s="17" t="s">
        <v>532</v>
      </c>
      <c r="E36" s="17" t="s">
        <v>756</v>
      </c>
      <c r="F36" s="104">
        <v>500</v>
      </c>
    </row>
    <row r="37" spans="1:6" x14ac:dyDescent="0.3">
      <c r="A37" s="99">
        <v>451</v>
      </c>
      <c r="B37" s="99">
        <v>33400</v>
      </c>
      <c r="C37" s="99">
        <v>48191</v>
      </c>
      <c r="D37" s="17" t="s">
        <v>791</v>
      </c>
      <c r="E37" s="17" t="s">
        <v>759</v>
      </c>
      <c r="F37" s="104">
        <v>500</v>
      </c>
    </row>
    <row r="38" spans="1:6" x14ac:dyDescent="0.3">
      <c r="A38" s="99">
        <v>451</v>
      </c>
      <c r="B38" s="99">
        <v>33400</v>
      </c>
      <c r="C38" s="99">
        <v>48192</v>
      </c>
      <c r="D38" s="17" t="s">
        <v>792</v>
      </c>
      <c r="E38" s="17" t="s">
        <v>761</v>
      </c>
      <c r="F38" s="104">
        <v>600</v>
      </c>
    </row>
    <row r="39" spans="1:6" x14ac:dyDescent="0.3">
      <c r="A39" s="99">
        <v>451</v>
      </c>
      <c r="B39" s="99">
        <v>33400</v>
      </c>
      <c r="C39" s="99">
        <v>48193</v>
      </c>
      <c r="D39" s="17" t="s">
        <v>531</v>
      </c>
      <c r="E39" s="17" t="s">
        <v>763</v>
      </c>
      <c r="F39" s="104">
        <v>1000</v>
      </c>
    </row>
    <row r="40" spans="1:6" x14ac:dyDescent="0.3">
      <c r="A40" s="99">
        <v>451</v>
      </c>
      <c r="B40" s="99">
        <v>33400</v>
      </c>
      <c r="C40" s="99">
        <v>48194</v>
      </c>
      <c r="D40" s="17" t="s">
        <v>530</v>
      </c>
      <c r="E40" s="17" t="s">
        <v>766</v>
      </c>
      <c r="F40" s="104">
        <v>3600</v>
      </c>
    </row>
    <row r="41" spans="1:6" x14ac:dyDescent="0.3">
      <c r="A41" s="99">
        <v>451</v>
      </c>
      <c r="B41" s="99">
        <v>33400</v>
      </c>
      <c r="C41" s="99">
        <v>48195</v>
      </c>
      <c r="D41" s="17" t="s">
        <v>529</v>
      </c>
      <c r="E41" s="17" t="s">
        <v>766</v>
      </c>
      <c r="F41" s="104">
        <v>1500</v>
      </c>
    </row>
    <row r="42" spans="1:6" x14ac:dyDescent="0.3">
      <c r="A42" s="99">
        <v>451</v>
      </c>
      <c r="B42" s="99">
        <v>33400</v>
      </c>
      <c r="C42" s="99">
        <v>48196</v>
      </c>
      <c r="D42" s="17" t="s">
        <v>528</v>
      </c>
      <c r="E42" s="17" t="s">
        <v>769</v>
      </c>
      <c r="F42" s="104">
        <v>1000</v>
      </c>
    </row>
    <row r="43" spans="1:6" x14ac:dyDescent="0.3">
      <c r="A43" s="99">
        <v>451</v>
      </c>
      <c r="B43" s="99">
        <v>33400</v>
      </c>
      <c r="C43" s="99">
        <v>48197</v>
      </c>
      <c r="D43" s="17" t="s">
        <v>527</v>
      </c>
      <c r="E43" s="17" t="s">
        <v>773</v>
      </c>
      <c r="F43" s="104">
        <v>3500</v>
      </c>
    </row>
    <row r="44" spans="1:6" x14ac:dyDescent="0.3">
      <c r="A44" s="99">
        <v>451</v>
      </c>
      <c r="B44" s="99">
        <v>33400</v>
      </c>
      <c r="C44" s="99">
        <v>48198</v>
      </c>
      <c r="D44" s="17" t="s">
        <v>526</v>
      </c>
      <c r="E44" s="17" t="s">
        <v>773</v>
      </c>
      <c r="F44" s="104">
        <v>1500</v>
      </c>
    </row>
    <row r="45" spans="1:6" x14ac:dyDescent="0.3">
      <c r="A45" s="99">
        <v>451</v>
      </c>
      <c r="B45" s="99">
        <v>33404</v>
      </c>
      <c r="C45" s="99">
        <v>48199</v>
      </c>
      <c r="D45" s="17" t="s">
        <v>536</v>
      </c>
      <c r="E45" s="17" t="s">
        <v>776</v>
      </c>
      <c r="F45" s="104">
        <v>18000</v>
      </c>
    </row>
    <row r="46" spans="1:6" x14ac:dyDescent="0.3">
      <c r="A46" s="99">
        <v>451</v>
      </c>
      <c r="B46" s="99">
        <v>33600</v>
      </c>
      <c r="C46" s="99">
        <v>48199</v>
      </c>
      <c r="D46" s="17" t="s">
        <v>537</v>
      </c>
      <c r="E46" s="17" t="s">
        <v>777</v>
      </c>
      <c r="F46" s="104">
        <v>450</v>
      </c>
    </row>
    <row r="47" spans="1:6" x14ac:dyDescent="0.3">
      <c r="A47" s="99">
        <v>452</v>
      </c>
      <c r="B47" s="99">
        <v>34100</v>
      </c>
      <c r="C47" s="99">
        <v>47900</v>
      </c>
      <c r="D47" s="17" t="s">
        <v>551</v>
      </c>
      <c r="E47" s="17" t="s">
        <v>730</v>
      </c>
      <c r="F47" s="104">
        <v>6300</v>
      </c>
    </row>
    <row r="48" spans="1:6" x14ac:dyDescent="0.3">
      <c r="A48" s="99">
        <v>452</v>
      </c>
      <c r="B48" s="99">
        <v>34100</v>
      </c>
      <c r="C48" s="99">
        <v>48183</v>
      </c>
      <c r="D48" s="17" t="s">
        <v>808</v>
      </c>
      <c r="E48" s="17" t="s">
        <v>741</v>
      </c>
      <c r="F48" s="104">
        <v>500</v>
      </c>
    </row>
    <row r="49" spans="1:6" x14ac:dyDescent="0.3">
      <c r="A49" s="99">
        <v>452</v>
      </c>
      <c r="B49" s="99">
        <v>34100</v>
      </c>
      <c r="C49" s="99">
        <v>48184</v>
      </c>
      <c r="D49" s="17" t="s">
        <v>807</v>
      </c>
      <c r="E49" s="17" t="s">
        <v>749</v>
      </c>
      <c r="F49" s="104">
        <v>1000</v>
      </c>
    </row>
    <row r="50" spans="1:6" x14ac:dyDescent="0.3">
      <c r="A50" s="99">
        <v>452</v>
      </c>
      <c r="B50" s="99">
        <v>34100</v>
      </c>
      <c r="C50" s="99">
        <v>48185</v>
      </c>
      <c r="D50" s="17" t="s">
        <v>806</v>
      </c>
      <c r="E50" s="17" t="s">
        <v>751</v>
      </c>
      <c r="F50" s="104">
        <v>1000</v>
      </c>
    </row>
    <row r="51" spans="1:6" x14ac:dyDescent="0.3">
      <c r="A51" s="99">
        <v>452</v>
      </c>
      <c r="B51" s="99">
        <v>34100</v>
      </c>
      <c r="C51" s="99">
        <v>48186</v>
      </c>
      <c r="D51" s="17" t="s">
        <v>805</v>
      </c>
      <c r="E51" s="17" t="s">
        <v>752</v>
      </c>
      <c r="F51" s="104">
        <v>800</v>
      </c>
    </row>
    <row r="52" spans="1:6" x14ac:dyDescent="0.3">
      <c r="A52" s="99">
        <v>452</v>
      </c>
      <c r="B52" s="99">
        <v>34100</v>
      </c>
      <c r="C52" s="99">
        <v>48187</v>
      </c>
      <c r="D52" s="17" t="s">
        <v>804</v>
      </c>
      <c r="E52" s="17" t="s">
        <v>733</v>
      </c>
      <c r="F52" s="104">
        <v>2500</v>
      </c>
    </row>
    <row r="53" spans="1:6" x14ac:dyDescent="0.3">
      <c r="A53" s="99">
        <v>452</v>
      </c>
      <c r="B53" s="99">
        <v>34100</v>
      </c>
      <c r="C53" s="99">
        <v>48188</v>
      </c>
      <c r="D53" s="17" t="s">
        <v>803</v>
      </c>
      <c r="E53" s="17" t="s">
        <v>755</v>
      </c>
      <c r="F53" s="104">
        <v>2500</v>
      </c>
    </row>
    <row r="54" spans="1:6" x14ac:dyDescent="0.3">
      <c r="A54" s="99">
        <v>452</v>
      </c>
      <c r="B54" s="99">
        <v>34100</v>
      </c>
      <c r="C54" s="99">
        <v>48189</v>
      </c>
      <c r="D54" s="17" t="s">
        <v>802</v>
      </c>
      <c r="E54" s="17" t="s">
        <v>757</v>
      </c>
      <c r="F54" s="104">
        <v>2000</v>
      </c>
    </row>
    <row r="55" spans="1:6" x14ac:dyDescent="0.3">
      <c r="A55" s="99">
        <v>452</v>
      </c>
      <c r="B55" s="99">
        <v>34100</v>
      </c>
      <c r="C55" s="99">
        <v>48190</v>
      </c>
      <c r="D55" s="17" t="s">
        <v>801</v>
      </c>
      <c r="E55" s="17" t="s">
        <v>758</v>
      </c>
      <c r="F55" s="104">
        <v>1000</v>
      </c>
    </row>
    <row r="56" spans="1:6" x14ac:dyDescent="0.3">
      <c r="A56" s="99">
        <v>452</v>
      </c>
      <c r="B56" s="99">
        <v>34100</v>
      </c>
      <c r="C56" s="99">
        <v>48191</v>
      </c>
      <c r="D56" s="17" t="s">
        <v>800</v>
      </c>
      <c r="E56" s="17" t="s">
        <v>760</v>
      </c>
      <c r="F56" s="104">
        <v>3500</v>
      </c>
    </row>
    <row r="57" spans="1:6" x14ac:dyDescent="0.3">
      <c r="A57" s="99">
        <v>452</v>
      </c>
      <c r="B57" s="99">
        <v>34100</v>
      </c>
      <c r="C57" s="99">
        <v>48192</v>
      </c>
      <c r="D57" s="17" t="s">
        <v>799</v>
      </c>
      <c r="E57" s="17" t="s">
        <v>762</v>
      </c>
      <c r="F57" s="104">
        <v>14000</v>
      </c>
    </row>
    <row r="58" spans="1:6" x14ac:dyDescent="0.3">
      <c r="A58" s="99">
        <v>452</v>
      </c>
      <c r="B58" s="99">
        <v>34100</v>
      </c>
      <c r="C58" s="99">
        <v>48193</v>
      </c>
      <c r="D58" s="17" t="s">
        <v>798</v>
      </c>
      <c r="E58" s="17" t="s">
        <v>764</v>
      </c>
      <c r="F58" s="104">
        <v>9000</v>
      </c>
    </row>
    <row r="59" spans="1:6" x14ac:dyDescent="0.3">
      <c r="A59" s="99">
        <v>452</v>
      </c>
      <c r="B59" s="99">
        <v>34100</v>
      </c>
      <c r="C59" s="99">
        <v>48194</v>
      </c>
      <c r="D59" s="17" t="s">
        <v>797</v>
      </c>
      <c r="E59" s="17" t="s">
        <v>767</v>
      </c>
      <c r="F59" s="104">
        <v>1800</v>
      </c>
    </row>
    <row r="60" spans="1:6" x14ac:dyDescent="0.3">
      <c r="A60" s="99">
        <v>452</v>
      </c>
      <c r="B60" s="99">
        <v>34100</v>
      </c>
      <c r="C60" s="99">
        <v>48195</v>
      </c>
      <c r="D60" s="17" t="s">
        <v>796</v>
      </c>
      <c r="E60" s="17" t="s">
        <v>768</v>
      </c>
      <c r="F60" s="104">
        <v>1400</v>
      </c>
    </row>
    <row r="61" spans="1:6" x14ac:dyDescent="0.3">
      <c r="A61" s="99">
        <v>452</v>
      </c>
      <c r="B61" s="99">
        <v>34100</v>
      </c>
      <c r="C61" s="99">
        <v>48196</v>
      </c>
      <c r="D61" s="17" t="s">
        <v>795</v>
      </c>
      <c r="E61" s="17" t="s">
        <v>770</v>
      </c>
      <c r="F61" s="104">
        <v>13000</v>
      </c>
    </row>
    <row r="62" spans="1:6" x14ac:dyDescent="0.3">
      <c r="A62" s="99">
        <v>452</v>
      </c>
      <c r="B62" s="99">
        <v>34100</v>
      </c>
      <c r="C62" s="99">
        <v>48197</v>
      </c>
      <c r="D62" s="17" t="s">
        <v>794</v>
      </c>
      <c r="E62" s="17" t="s">
        <v>771</v>
      </c>
      <c r="F62" s="104">
        <v>6000</v>
      </c>
    </row>
    <row r="63" spans="1:6" x14ac:dyDescent="0.3">
      <c r="A63" s="99">
        <v>452</v>
      </c>
      <c r="B63" s="99">
        <v>34100</v>
      </c>
      <c r="C63" s="99">
        <v>48198</v>
      </c>
      <c r="D63" s="17" t="s">
        <v>793</v>
      </c>
      <c r="E63" s="17" t="s">
        <v>774</v>
      </c>
      <c r="F63" s="104">
        <v>12900</v>
      </c>
    </row>
    <row r="64" spans="1:6" x14ac:dyDescent="0.3">
      <c r="A64" s="99">
        <v>454</v>
      </c>
      <c r="B64" s="99">
        <v>33400</v>
      </c>
      <c r="C64" s="99">
        <v>48003</v>
      </c>
      <c r="D64" s="17" t="s">
        <v>639</v>
      </c>
      <c r="E64" s="17" t="s">
        <v>737</v>
      </c>
      <c r="F64" s="104">
        <v>2100</v>
      </c>
    </row>
    <row r="65" spans="1:6" x14ac:dyDescent="0.3">
      <c r="A65" s="99">
        <v>454</v>
      </c>
      <c r="B65" s="99">
        <v>33400</v>
      </c>
      <c r="C65" s="99">
        <v>48004</v>
      </c>
      <c r="D65" s="17" t="s">
        <v>640</v>
      </c>
      <c r="E65" s="132" t="s">
        <v>739</v>
      </c>
      <c r="F65" s="104">
        <v>2100</v>
      </c>
    </row>
    <row r="66" spans="1:6" x14ac:dyDescent="0.3">
      <c r="A66" s="99">
        <v>621</v>
      </c>
      <c r="B66" s="99">
        <v>24100</v>
      </c>
      <c r="C66" s="99">
        <v>46500</v>
      </c>
      <c r="D66" s="17" t="s">
        <v>593</v>
      </c>
      <c r="E66" s="17" t="s">
        <v>714</v>
      </c>
      <c r="F66" s="104">
        <v>12500</v>
      </c>
    </row>
    <row r="67" spans="1:6" x14ac:dyDescent="0.3">
      <c r="A67" s="99">
        <v>621</v>
      </c>
      <c r="B67" s="99">
        <v>24100</v>
      </c>
      <c r="C67" s="99">
        <v>48000</v>
      </c>
      <c r="D67" s="17" t="s">
        <v>592</v>
      </c>
      <c r="E67" s="17" t="s">
        <v>733</v>
      </c>
      <c r="F67" s="104">
        <v>1500</v>
      </c>
    </row>
    <row r="68" spans="1:6" x14ac:dyDescent="0.3">
      <c r="A68" s="99">
        <v>621</v>
      </c>
      <c r="B68" s="99">
        <v>43200</v>
      </c>
      <c r="C68" s="99">
        <v>46500</v>
      </c>
      <c r="D68" s="17" t="s">
        <v>594</v>
      </c>
      <c r="E68" s="17" t="s">
        <v>714</v>
      </c>
      <c r="F68" s="104">
        <v>2155</v>
      </c>
    </row>
    <row r="69" spans="1:6" x14ac:dyDescent="0.3">
      <c r="A69" s="99">
        <v>621</v>
      </c>
      <c r="B69" s="99">
        <v>43302</v>
      </c>
      <c r="C69" s="99">
        <v>47900</v>
      </c>
      <c r="D69" s="17" t="s">
        <v>597</v>
      </c>
      <c r="E69" s="132" t="s">
        <v>684</v>
      </c>
      <c r="F69" s="104">
        <v>12000</v>
      </c>
    </row>
    <row r="70" spans="1:6" ht="16.2" thickBot="1" x14ac:dyDescent="0.35">
      <c r="A70" s="14"/>
      <c r="B70" s="13"/>
      <c r="C70" s="14"/>
      <c r="D70" s="12" t="s">
        <v>788</v>
      </c>
      <c r="E70" s="12"/>
      <c r="F70" s="12">
        <f>SUM(F5:F69)</f>
        <v>331445</v>
      </c>
    </row>
  </sheetData>
  <sortState ref="A5:G69">
    <sortCondition ref="A5:A69"/>
    <sortCondition ref="B5:B69"/>
    <sortCondition ref="C5:C69"/>
  </sortState>
  <mergeCells count="5">
    <mergeCell ref="A1:F1"/>
    <mergeCell ref="A3:C3"/>
    <mergeCell ref="D3:D4"/>
    <mergeCell ref="E3:E4"/>
    <mergeCell ref="F3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2" orientation="landscape" r:id="rId1"/>
  <headerFooter>
    <oddHeader>&amp;LRegidoria d'Hisenda</oddHeader>
    <oddFooter>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RESUM PROPOSTA 2022</vt:lpstr>
      <vt:lpstr>RESUM </vt:lpstr>
      <vt:lpstr>INGRESOS  ECONOMIC</vt:lpstr>
      <vt:lpstr>INGRESOS </vt:lpstr>
      <vt:lpstr>PDES ORGANIC</vt:lpstr>
      <vt:lpstr>PDES ECONOMIC</vt:lpstr>
      <vt:lpstr>INVERSIONS</vt:lpstr>
      <vt:lpstr>SUB NOMINATIVES</vt:lpstr>
      <vt:lpstr>INVERSIONS!Área_de_impresión</vt:lpstr>
      <vt:lpstr>'RESUM '!Área_de_impresión</vt:lpstr>
      <vt:lpstr>'RESUM PROPOSTA 2022'!Área_de_impresión</vt:lpstr>
      <vt:lpstr>'PDES ORGANIC'!Títulos_a_imprimir</vt:lpstr>
      <vt:lpstr>'SUB NOMINATIVES'!Títulos_a_imprimir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Àngels Granados</dc:creator>
  <cp:lastModifiedBy>Nacho Soto Gonzalez</cp:lastModifiedBy>
  <cp:lastPrinted>2021-11-15T12:12:05Z</cp:lastPrinted>
  <dcterms:created xsi:type="dcterms:W3CDTF">2017-11-17T08:59:31Z</dcterms:created>
  <dcterms:modified xsi:type="dcterms:W3CDTF">2022-02-21T09:41:03Z</dcterms:modified>
</cp:coreProperties>
</file>