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INTERVENCIÓ YVB\03_PRESSUPOST\2021\COMISSIO INFORMATIVA\"/>
    </mc:Choice>
  </mc:AlternateContent>
  <bookViews>
    <workbookView xWindow="0" yWindow="0" windowWidth="20490" windowHeight="7755" activeTab="3"/>
  </bookViews>
  <sheets>
    <sheet name="RESUM " sheetId="16" r:id="rId1"/>
    <sheet name="INGRESOS " sheetId="15" r:id="rId2"/>
    <sheet name="PDES ORGANIC" sheetId="2" r:id="rId3"/>
    <sheet name="PDES ECONOMIC" sheetId="12" r:id="rId4"/>
    <sheet name="INVERSIONS" sheetId="4" r:id="rId5"/>
    <sheet name="SUB NOMINATIVES" sheetId="5" r:id="rId6"/>
  </sheets>
  <externalReferences>
    <externalReference r:id="rId7"/>
  </externalReferences>
  <definedNames>
    <definedName name="_xlnm._FilterDatabase" localSheetId="1" hidden="1">'INGRESOS '!$A$7:$H$112</definedName>
    <definedName name="_xlnm._FilterDatabase" localSheetId="4" hidden="1">INVERSIONS!$A$5:$P$36</definedName>
    <definedName name="_xlnm._FilterDatabase" localSheetId="3" hidden="1">'PDES ECONOMIC'!$B$5:$O$574</definedName>
    <definedName name="_xlnm._FilterDatabase" localSheetId="2" hidden="1">'PDES ORGANIC'!$B$5:$O$593</definedName>
    <definedName name="_xlnm._FilterDatabase" localSheetId="5" hidden="1">'SUB NOMINATIVES'!$A$4:$K$71</definedName>
    <definedName name="_xlnm.Print_Area" localSheetId="4">INVERSIONS!$A$1:$N$36</definedName>
    <definedName name="_xlnm.Print_Area" localSheetId="0">'RESUM '!$A$1:$G$40</definedName>
    <definedName name="_xlnm.Print_Titles" localSheetId="2">'PDES ORGANIC'!$4:$4</definedName>
    <definedName name="_xlnm.Print_Titles" localSheetId="5">'SUB NOMINATIVES'!$3:$4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5" l="1"/>
  <c r="L29" i="4"/>
  <c r="K36" i="4" l="1"/>
  <c r="F103" i="2" l="1"/>
  <c r="F90" i="2"/>
  <c r="F77" i="2"/>
  <c r="F64" i="2"/>
  <c r="F50" i="2"/>
  <c r="F160" i="2"/>
  <c r="F125" i="2" s="1"/>
  <c r="F102" i="2"/>
  <c r="F89" i="2"/>
  <c r="F76" i="2"/>
  <c r="F63" i="2"/>
  <c r="F49" i="2"/>
  <c r="F35" i="2"/>
  <c r="F159" i="2"/>
  <c r="F158" i="2"/>
  <c r="F157" i="2" s="1"/>
  <c r="F156" i="2"/>
  <c r="F155" i="2"/>
  <c r="F101" i="2"/>
  <c r="F88" i="2"/>
  <c r="F75" i="2"/>
  <c r="F62" i="2"/>
  <c r="F48" i="2"/>
  <c r="F41" i="2"/>
  <c r="F100" i="2"/>
  <c r="F87" i="2"/>
  <c r="F74" i="2"/>
  <c r="F61" i="2"/>
  <c r="F47" i="2"/>
  <c r="F153" i="2"/>
  <c r="F99" i="2"/>
  <c r="F86" i="2"/>
  <c r="F73" i="2"/>
  <c r="F60" i="2"/>
  <c r="F46" i="2"/>
  <c r="F40" i="2"/>
  <c r="F152" i="2"/>
  <c r="F85" i="2"/>
  <c r="F72" i="2"/>
  <c r="F59" i="2"/>
  <c r="F39" i="2"/>
  <c r="F34" i="2"/>
  <c r="F151" i="2"/>
  <c r="F84" i="2"/>
  <c r="F71" i="2"/>
  <c r="F38" i="2"/>
  <c r="F150" i="2"/>
  <c r="F145" i="2"/>
  <c r="F96" i="2"/>
  <c r="F83" i="2"/>
  <c r="F70" i="2"/>
  <c r="F57" i="2"/>
  <c r="F43" i="2"/>
  <c r="F144" i="2"/>
  <c r="F142" i="2"/>
  <c r="F114" i="2" s="1"/>
  <c r="F141" i="2"/>
  <c r="F167" i="2"/>
  <c r="F164" i="2" s="1"/>
  <c r="F140" i="2"/>
  <c r="F166" i="2"/>
  <c r="F139" i="2"/>
  <c r="F82" i="2"/>
  <c r="F69" i="2"/>
  <c r="F42" i="2"/>
  <c r="F137" i="2"/>
  <c r="F136" i="2"/>
  <c r="F135" i="2"/>
  <c r="F108" i="2"/>
  <c r="F133" i="2"/>
  <c r="F81" i="2"/>
  <c r="F68" i="2"/>
  <c r="F37" i="2"/>
  <c r="F132" i="2"/>
  <c r="F131" i="2"/>
  <c r="F93" i="2"/>
  <c r="F80" i="2"/>
  <c r="F67" i="2"/>
  <c r="F55" i="2"/>
  <c r="F52" i="2"/>
  <c r="F130" i="2"/>
  <c r="F92" i="2"/>
  <c r="F79" i="2"/>
  <c r="F66" i="2"/>
  <c r="F54" i="2"/>
  <c r="F45" i="2"/>
  <c r="F36" i="2"/>
  <c r="F33" i="2"/>
  <c r="F129" i="2"/>
  <c r="F91" i="2"/>
  <c r="F78" i="2"/>
  <c r="F65" i="2"/>
  <c r="F53" i="2"/>
  <c r="F51" i="2"/>
  <c r="F44" i="2"/>
  <c r="F204" i="12"/>
  <c r="F203" i="12"/>
  <c r="F202" i="12"/>
  <c r="F201" i="12"/>
  <c r="F200" i="12"/>
  <c r="F197" i="12"/>
  <c r="F196" i="12"/>
  <c r="F195" i="12"/>
  <c r="F194" i="12"/>
  <c r="F193" i="12"/>
  <c r="F192" i="12"/>
  <c r="F191" i="12"/>
  <c r="F190" i="12"/>
  <c r="F188" i="12"/>
  <c r="F187" i="12"/>
  <c r="F185" i="12"/>
  <c r="F184" i="12" s="1"/>
  <c r="F182" i="12"/>
  <c r="F178" i="12"/>
  <c r="F176" i="12"/>
  <c r="F175" i="12"/>
  <c r="F174" i="12"/>
  <c r="F173" i="12"/>
  <c r="F172" i="12"/>
  <c r="F159" i="12"/>
  <c r="F154" i="12"/>
  <c r="F153" i="12"/>
  <c r="F152" i="12"/>
  <c r="F151" i="12"/>
  <c r="F150" i="12"/>
  <c r="F147" i="12"/>
  <c r="F145" i="12"/>
  <c r="F144" i="12"/>
  <c r="F143" i="12"/>
  <c r="F142" i="12"/>
  <c r="F141" i="12"/>
  <c r="F140" i="12"/>
  <c r="F137" i="12"/>
  <c r="F134" i="12"/>
  <c r="F133" i="12"/>
  <c r="F132" i="12"/>
  <c r="F131" i="12"/>
  <c r="F130" i="12"/>
  <c r="F126" i="12"/>
  <c r="F122" i="12"/>
  <c r="F121" i="12"/>
  <c r="F119" i="12"/>
  <c r="F117" i="12"/>
  <c r="F108" i="12"/>
  <c r="F105" i="12"/>
  <c r="F104" i="12"/>
  <c r="F103" i="12"/>
  <c r="F102" i="12"/>
  <c r="F101" i="12"/>
  <c r="F99" i="12"/>
  <c r="F93" i="12"/>
  <c r="F92" i="12" s="1"/>
  <c r="F90" i="12"/>
  <c r="F89" i="12" s="1"/>
  <c r="F87" i="12"/>
  <c r="F86" i="12" s="1"/>
  <c r="F84" i="12"/>
  <c r="F81" i="12"/>
  <c r="F78" i="12"/>
  <c r="F74" i="12"/>
  <c r="F73" i="12"/>
  <c r="F71" i="12"/>
  <c r="F58" i="12"/>
  <c r="F55" i="12"/>
  <c r="F52" i="12"/>
  <c r="F47" i="12"/>
  <c r="F45" i="12"/>
  <c r="F41" i="12"/>
  <c r="F40" i="12"/>
  <c r="F38" i="12"/>
  <c r="F36" i="12"/>
  <c r="F33" i="12"/>
  <c r="F30" i="12"/>
  <c r="F29" i="12"/>
  <c r="F28" i="12"/>
  <c r="F27" i="12"/>
  <c r="F26" i="12"/>
  <c r="F24" i="12"/>
  <c r="F21" i="12"/>
  <c r="F20" i="12"/>
  <c r="F19" i="12"/>
  <c r="F18" i="12"/>
  <c r="F17" i="12"/>
  <c r="F16" i="12"/>
  <c r="F15" i="12"/>
  <c r="F13" i="12"/>
  <c r="F10" i="12"/>
  <c r="F9" i="12"/>
  <c r="F8" i="12"/>
  <c r="F7" i="12"/>
  <c r="F6" i="12"/>
  <c r="F5" i="12"/>
  <c r="F163" i="2" l="1"/>
  <c r="F107" i="2"/>
  <c r="F106" i="2" s="1"/>
  <c r="F105" i="2" s="1"/>
  <c r="F104" i="2" s="1"/>
  <c r="F113" i="2"/>
  <c r="F112" i="2" s="1"/>
  <c r="F111" i="2" s="1"/>
  <c r="F110" i="2" s="1"/>
  <c r="F109" i="2" s="1"/>
  <c r="F44" i="12"/>
  <c r="F32" i="12" s="1"/>
  <c r="F181" i="12"/>
  <c r="F177" i="12" s="1"/>
  <c r="F83" i="12"/>
  <c r="F23" i="12"/>
  <c r="F12" i="12" s="1"/>
  <c r="F146" i="12"/>
  <c r="F136" i="12" s="1"/>
  <c r="F125" i="12" s="1"/>
  <c r="F116" i="12" s="1"/>
  <c r="F107" i="12" s="1"/>
  <c r="F98" i="12" s="1"/>
  <c r="F77" i="12"/>
  <c r="F57" i="12" s="1"/>
  <c r="F51" i="12" s="1"/>
  <c r="F80" i="12"/>
  <c r="F54" i="12" s="1"/>
  <c r="F35" i="12" s="1"/>
  <c r="F162" i="2"/>
  <c r="F161" i="2" s="1"/>
  <c r="F124" i="2"/>
  <c r="F123" i="2" s="1"/>
  <c r="F122" i="2" s="1"/>
  <c r="F121" i="2" s="1"/>
  <c r="F120" i="2" s="1"/>
  <c r="F119" i="2" s="1"/>
  <c r="F118" i="2" s="1"/>
  <c r="F117" i="2" s="1"/>
  <c r="F116" i="2" s="1"/>
  <c r="F243" i="2" l="1"/>
  <c r="D109" i="15" l="1"/>
  <c r="G38" i="16" l="1"/>
  <c r="F38" i="16"/>
  <c r="G37" i="16"/>
  <c r="F37" i="16"/>
  <c r="E36" i="16"/>
  <c r="D36" i="16"/>
  <c r="C36" i="16"/>
  <c r="G35" i="16"/>
  <c r="G34" i="16"/>
  <c r="F34" i="16"/>
  <c r="E33" i="16"/>
  <c r="D33" i="16"/>
  <c r="C33" i="16"/>
  <c r="G31" i="16"/>
  <c r="F31" i="16"/>
  <c r="G30" i="16"/>
  <c r="F30" i="16"/>
  <c r="G29" i="16"/>
  <c r="F29" i="16"/>
  <c r="G28" i="16"/>
  <c r="F28" i="16"/>
  <c r="G27" i="16"/>
  <c r="F27" i="16"/>
  <c r="E26" i="16"/>
  <c r="D26" i="16"/>
  <c r="C26" i="16"/>
  <c r="G19" i="16"/>
  <c r="F19" i="16"/>
  <c r="E19" i="16"/>
  <c r="E18" i="16"/>
  <c r="G18" i="16" s="1"/>
  <c r="C17" i="16"/>
  <c r="D17" i="16"/>
  <c r="G16" i="16"/>
  <c r="E16" i="16"/>
  <c r="F16" i="16"/>
  <c r="E15" i="16"/>
  <c r="G15" i="16"/>
  <c r="D14" i="16"/>
  <c r="G12" i="16"/>
  <c r="E12" i="16"/>
  <c r="F12" i="16"/>
  <c r="G11" i="16"/>
  <c r="F11" i="16"/>
  <c r="E11" i="16"/>
  <c r="G10" i="16"/>
  <c r="G9" i="16"/>
  <c r="F9" i="16"/>
  <c r="E9" i="16"/>
  <c r="E8" i="16"/>
  <c r="F8" i="16"/>
  <c r="D7" i="16"/>
  <c r="L25" i="4"/>
  <c r="E7" i="16" l="1"/>
  <c r="D40" i="16"/>
  <c r="F33" i="16"/>
  <c r="G36" i="16"/>
  <c r="E14" i="16"/>
  <c r="E40" i="16"/>
  <c r="G33" i="16"/>
  <c r="D21" i="16"/>
  <c r="G26" i="16"/>
  <c r="C40" i="16"/>
  <c r="G17" i="16"/>
  <c r="F17" i="16"/>
  <c r="C14" i="16"/>
  <c r="F18" i="16"/>
  <c r="G8" i="16"/>
  <c r="G7" i="16" s="1"/>
  <c r="F10" i="16"/>
  <c r="E17" i="16"/>
  <c r="E21" i="16" s="1"/>
  <c r="F36" i="16"/>
  <c r="F26" i="16"/>
  <c r="C7" i="16"/>
  <c r="G14" i="16" l="1"/>
  <c r="F14" i="16"/>
  <c r="F7" i="16"/>
  <c r="C21" i="16"/>
  <c r="F40" i="16"/>
  <c r="G40" i="16"/>
  <c r="D102" i="15"/>
  <c r="D94" i="15"/>
  <c r="D52" i="15"/>
  <c r="D14" i="15"/>
  <c r="D6" i="15"/>
  <c r="G21" i="16" l="1"/>
  <c r="F21" i="16"/>
  <c r="N36" i="4"/>
  <c r="F574" i="12" l="1"/>
  <c r="F590" i="12" s="1"/>
  <c r="F571" i="12"/>
  <c r="F589" i="12" s="1"/>
  <c r="F569" i="12"/>
  <c r="F588" i="12" s="1"/>
  <c r="F537" i="12"/>
  <c r="F587" i="12" s="1"/>
  <c r="F535" i="12"/>
  <c r="F586" i="12" s="1"/>
  <c r="F446" i="12"/>
  <c r="F585" i="12" s="1"/>
  <c r="F440" i="12"/>
  <c r="F584" i="12" s="1"/>
  <c r="F207" i="12"/>
  <c r="F583" i="12" l="1"/>
  <c r="F576" i="12"/>
  <c r="F592" i="12" l="1"/>
  <c r="F593" i="2" l="1"/>
  <c r="F628" i="2" s="1"/>
  <c r="F568" i="2"/>
  <c r="F627" i="2" s="1"/>
  <c r="F558" i="2"/>
  <c r="F626" i="2" s="1"/>
  <c r="F555" i="2"/>
  <c r="F625" i="2" s="1"/>
  <c r="F551" i="2"/>
  <c r="F624" i="2" s="1"/>
  <c r="F534" i="2"/>
  <c r="F623" i="2" s="1"/>
  <c r="F500" i="2"/>
  <c r="F622" i="2" s="1"/>
  <c r="F448" i="2"/>
  <c r="F621" i="2" s="1"/>
  <c r="F430" i="2"/>
  <c r="F620" i="2" s="1"/>
  <c r="F425" i="2"/>
  <c r="F619" i="2" s="1"/>
  <c r="F405" i="2"/>
  <c r="F618" i="2" s="1"/>
  <c r="F401" i="2"/>
  <c r="F617" i="2" s="1"/>
  <c r="F381" i="2"/>
  <c r="F616" i="2" s="1"/>
  <c r="F378" i="2"/>
  <c r="F376" i="2"/>
  <c r="F614" i="2" s="1"/>
  <c r="F372" i="2"/>
  <c r="F613" i="2" s="1"/>
  <c r="F329" i="2"/>
  <c r="F612" i="2" s="1"/>
  <c r="F303" i="2"/>
  <c r="F611" i="2" s="1"/>
  <c r="F292" i="2"/>
  <c r="F610" i="2" s="1"/>
  <c r="F268" i="2"/>
  <c r="F609" i="2" s="1"/>
  <c r="F256" i="2"/>
  <c r="F608" i="2" s="1"/>
  <c r="F251" i="2"/>
  <c r="F607" i="2" s="1"/>
  <c r="F606" i="2"/>
  <c r="F31" i="2"/>
  <c r="F605" i="2" s="1"/>
  <c r="F28" i="2"/>
  <c r="F604" i="2" s="1"/>
  <c r="F25" i="2"/>
  <c r="F603" i="2" s="1"/>
  <c r="F19" i="2"/>
  <c r="F602" i="2" s="1"/>
  <c r="F630" i="2" l="1"/>
  <c r="F595" i="2"/>
  <c r="F71" i="5" l="1"/>
  <c r="H36" i="4" l="1"/>
  <c r="J36" i="4"/>
  <c r="L36" i="4"/>
  <c r="G36" i="4"/>
  <c r="D628" i="2" l="1"/>
  <c r="I36" i="4" l="1"/>
  <c r="E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608" i="2"/>
  <c r="D608" i="2"/>
  <c r="E607" i="2"/>
  <c r="D607" i="2"/>
  <c r="E606" i="2"/>
  <c r="D606" i="2"/>
  <c r="E605" i="2"/>
  <c r="D605" i="2"/>
  <c r="E604" i="2"/>
  <c r="D604" i="2"/>
  <c r="E603" i="2"/>
  <c r="D603" i="2"/>
  <c r="E602" i="2"/>
  <c r="D602" i="2"/>
  <c r="D112" i="15" l="1"/>
</calcChain>
</file>

<file path=xl/sharedStrings.xml><?xml version="1.0" encoding="utf-8"?>
<sst xmlns="http://schemas.openxmlformats.org/spreadsheetml/2006/main" count="1996" uniqueCount="978">
  <si>
    <t>Org.</t>
  </si>
  <si>
    <t>Eco.</t>
  </si>
  <si>
    <t>Descripció</t>
  </si>
  <si>
    <t>CAP I</t>
  </si>
  <si>
    <t>IMPOSTOS DIRECTES</t>
  </si>
  <si>
    <t>611</t>
  </si>
  <si>
    <t>11200</t>
  </si>
  <si>
    <t>11300</t>
  </si>
  <si>
    <t>IMPOSTOS INDIRECTES</t>
  </si>
  <si>
    <t>11500</t>
  </si>
  <si>
    <t>IMPOST SOBRE VEHICLES DE TRACCIÓ MECÀNICA.</t>
  </si>
  <si>
    <t>TAXES, PREUS PÚBLICS I ALTRES INGRESSOS</t>
  </si>
  <si>
    <t>11600</t>
  </si>
  <si>
    <t>TRANSFERÈNCIES CORRENTS</t>
  </si>
  <si>
    <t>13000</t>
  </si>
  <si>
    <t>IMPOST SOBRE ACTIVITATS ECONÒMIQUES.</t>
  </si>
  <si>
    <t>INGRESSOS PATRIMONIALS</t>
  </si>
  <si>
    <t>CAP II</t>
  </si>
  <si>
    <t>432</t>
  </si>
  <si>
    <t>29000</t>
  </si>
  <si>
    <t>IMPOST SOBRE CONSTRUCCIONS, INSTAL·LACIONS I OBRES.</t>
  </si>
  <si>
    <t>CAP III</t>
  </si>
  <si>
    <t>ALIENACIÓ D'INVERSIONS REALS</t>
  </si>
  <si>
    <t>413</t>
  </si>
  <si>
    <t>30200</t>
  </si>
  <si>
    <t>TAXA SERVEI RECOLLIDA ESCOMBRARIES</t>
  </si>
  <si>
    <t>TRANSFERÈNCIES DE CAPITAL</t>
  </si>
  <si>
    <t>30201</t>
  </si>
  <si>
    <t>TAXA SERVEI RECOLLIDA ESCOMBRARIES COMERCIALS</t>
  </si>
  <si>
    <t>30400</t>
  </si>
  <si>
    <t>CANON CONCESSIÓ SERVEI AIGUA POTABLE</t>
  </si>
  <si>
    <t>ACTIUS FINANCERS</t>
  </si>
  <si>
    <t>443</t>
  </si>
  <si>
    <t>31901</t>
  </si>
  <si>
    <t>SERVEIS CEMENTIRI</t>
  </si>
  <si>
    <t>PASSIUS FINANCERS</t>
  </si>
  <si>
    <t>32100</t>
  </si>
  <si>
    <t>LLICÈNCIES URBANÍSTIQUES</t>
  </si>
  <si>
    <t>446</t>
  </si>
  <si>
    <t>121</t>
  </si>
  <si>
    <t>32500</t>
  </si>
  <si>
    <t>TAXA PER EXPEDICIÓ DE DOCUMENTS</t>
  </si>
  <si>
    <t>123</t>
  </si>
  <si>
    <t>TAXA CERIMÒNIES CIVILS</t>
  </si>
  <si>
    <t>221</t>
  </si>
  <si>
    <t>32600</t>
  </si>
  <si>
    <t>TAXA PER RETIRADA DE VEHICLES</t>
  </si>
  <si>
    <t>32901</t>
  </si>
  <si>
    <t>LLICÈNCIA D'OBERTURA D'ESTABLIMENTS</t>
  </si>
  <si>
    <t>127</t>
  </si>
  <si>
    <t>32905</t>
  </si>
  <si>
    <t>TAXA DRETS EXAMEN</t>
  </si>
  <si>
    <t>33100</t>
  </si>
  <si>
    <t>TAXA PER ENTRADA DE VEHICLES.</t>
  </si>
  <si>
    <t>33500</t>
  </si>
  <si>
    <t>33700</t>
  </si>
  <si>
    <t>TAXES PER APROFITAMENT DEL VOL</t>
  </si>
  <si>
    <t>621</t>
  </si>
  <si>
    <t>423</t>
  </si>
  <si>
    <t>34200</t>
  </si>
  <si>
    <t>ESCOLA D'ADULTS</t>
  </si>
  <si>
    <t>451</t>
  </si>
  <si>
    <t>454</t>
  </si>
  <si>
    <t>CASAL DE JOVES. ALTRES CURSOS</t>
  </si>
  <si>
    <t>421</t>
  </si>
  <si>
    <t>34201</t>
  </si>
  <si>
    <t>PP DESENVOLUPAMENT EMPRESES. CURSOS FORMACIÓ</t>
  </si>
  <si>
    <t>34202</t>
  </si>
  <si>
    <t>PP CURSOS D'IDIOMES</t>
  </si>
  <si>
    <t>34400</t>
  </si>
  <si>
    <t>ENTRADES A MUSEUS</t>
  </si>
  <si>
    <t>ENTRADES A MUSEUS, EXPOSICIONS, ESPECTACLES.</t>
  </si>
  <si>
    <t>129</t>
  </si>
  <si>
    <t>34500</t>
  </si>
  <si>
    <t>SERVEI DE TRANSPORT PÚBLIC URBÀ.</t>
  </si>
  <si>
    <t>34501</t>
  </si>
  <si>
    <t>BUS NOCTURN</t>
  </si>
  <si>
    <t>34900</t>
  </si>
  <si>
    <t>PREU PÚBLIC INFORMES POLICIA</t>
  </si>
  <si>
    <t>TAXA RECOLLIDA D'ANIMALS</t>
  </si>
  <si>
    <t>TAXA LLICÈNCIA GOSSOS</t>
  </si>
  <si>
    <t>39100</t>
  </si>
  <si>
    <t>MULTES PER INFRACCIONS URBANÍSTIQUES</t>
  </si>
  <si>
    <t>39120</t>
  </si>
  <si>
    <t>MULTES INFRACCIONS ORDENANÇA CIRCULACIÓ</t>
  </si>
  <si>
    <t>39190</t>
  </si>
  <si>
    <t>39210</t>
  </si>
  <si>
    <t>RECÀRREC EXECUTIU</t>
  </si>
  <si>
    <t>39300</t>
  </si>
  <si>
    <t>INTERESSOS DE DEMORA</t>
  </si>
  <si>
    <t>455</t>
  </si>
  <si>
    <t>TAXA CENS ANIMALS DOMÈSTICS</t>
  </si>
  <si>
    <t>39902</t>
  </si>
  <si>
    <t>RECUPERACIÓ SELECTIVA</t>
  </si>
  <si>
    <t>444</t>
  </si>
  <si>
    <t>39999</t>
  </si>
  <si>
    <t>EXECUCIÓ SUBSIDÀRIA D'OBRES</t>
  </si>
  <si>
    <t>CAP IV</t>
  </si>
  <si>
    <t>42000</t>
  </si>
  <si>
    <t>42090</t>
  </si>
  <si>
    <t>AGE. JUTJAT DE PAU</t>
  </si>
  <si>
    <t>45000</t>
  </si>
  <si>
    <t>GENCAT. FONS DE COOPERACIÓ</t>
  </si>
  <si>
    <t>313</t>
  </si>
  <si>
    <t>45002</t>
  </si>
  <si>
    <t>45030</t>
  </si>
  <si>
    <t>GENCAT. ESCOLA MÚSICA</t>
  </si>
  <si>
    <t>GENCAT. AGENT D'OCUPACIÓ I DESENVOLUPAMENT LOCAL (AODL)</t>
  </si>
  <si>
    <t>45060</t>
  </si>
  <si>
    <t>GENCAT. ACTIVITATS JUVENILS</t>
  </si>
  <si>
    <t>46100</t>
  </si>
  <si>
    <t>DIBA. DESENVOLUPAMENT POLÍTIQUES SOCIALS</t>
  </si>
  <si>
    <t>DIBA. CONTROL DE PLAGUES</t>
  </si>
  <si>
    <t>452</t>
  </si>
  <si>
    <t>DIBA. ACTIVITATS ESPORTIVES I MATERIAL ESPORTIU</t>
  </si>
  <si>
    <t>DIBA. PLA INTEGRAL DE JOVENTUT</t>
  </si>
  <si>
    <t>46101</t>
  </si>
  <si>
    <t>DIBA. LLARS D'INFANTS</t>
  </si>
  <si>
    <t>DIBA. ESCOLA D'ADULTS</t>
  </si>
  <si>
    <t>DIBA.SUPORT A COMERÇ I FIRES</t>
  </si>
  <si>
    <t>46102</t>
  </si>
  <si>
    <t>DIBA. SUPORT DESENVOLUPAMENT ECONÒMIC</t>
  </si>
  <si>
    <t>46103</t>
  </si>
  <si>
    <t>DIBA. SUBVENCIÓ FESTES POPULARS</t>
  </si>
  <si>
    <t>DIBA. OFICINA MUNICIPAL D'INFORMACIÓ AL CONSUMIDOR</t>
  </si>
  <si>
    <t>46104</t>
  </si>
  <si>
    <t>DIBA. GOSSOS I GATS</t>
  </si>
  <si>
    <t>46110</t>
  </si>
  <si>
    <t>DIBA. ORGT PERSONAL</t>
  </si>
  <si>
    <t>48000</t>
  </si>
  <si>
    <t>APORTACIÓ OBRA SOCIAL LA CAIXA</t>
  </si>
  <si>
    <t>CAP V</t>
  </si>
  <si>
    <t>54100</t>
  </si>
  <si>
    <t>LLOGUER APARCAMENTS</t>
  </si>
  <si>
    <t>APROFITAMENTS ESPECIALS AMB CONTRAPRESTACIÓ</t>
  </si>
  <si>
    <t>CAP VI</t>
  </si>
  <si>
    <t>60000</t>
  </si>
  <si>
    <t>VENDA DE PARCEL.LES</t>
  </si>
  <si>
    <t>CAP VII</t>
  </si>
  <si>
    <t>CAP VIII</t>
  </si>
  <si>
    <t>83001</t>
  </si>
  <si>
    <t>BESTRETES AL PERSONAL</t>
  </si>
  <si>
    <t>CAP IX</t>
  </si>
  <si>
    <t>91301</t>
  </si>
  <si>
    <t>PRÈSTECS REBUTS A LLARG TERMINI</t>
  </si>
  <si>
    <t>91302</t>
  </si>
  <si>
    <t>PRÉSTECS REBUTS FORA DEL SECTOR PÚBLIC. CAIXA CRÈDIT</t>
  </si>
  <si>
    <t>TOTAL PRESSUPOST D'INGRESSOS</t>
  </si>
  <si>
    <t>ORG</t>
  </si>
  <si>
    <t>PROG</t>
  </si>
  <si>
    <t>ECON</t>
  </si>
  <si>
    <t>DENOMINACIÓ DE LES APLICACIONS</t>
  </si>
  <si>
    <t>ARRENDAMENT JUTJAT DE PAU</t>
  </si>
  <si>
    <t>92001</t>
  </si>
  <si>
    <t>EDIF. CORP. - REPARAC./MANT./ CONSERVACIÓ</t>
  </si>
  <si>
    <t>MANTENIMENT INSTAL·LACIONS SEGURETAT</t>
  </si>
  <si>
    <t>EDIF.CORPORACIÓ - ENERGIA ELÈCTRICA</t>
  </si>
  <si>
    <t>EDIF.CORPORACIÓ - AIGUA</t>
  </si>
  <si>
    <t>EDIFICI CORPORACIÓ - GAS</t>
  </si>
  <si>
    <t>ED. CORP. - ASSEGURANCES RESPONS. CIVIL I PATRIMONIAL</t>
  </si>
  <si>
    <t>ASSEGURANCES VEHICLES AJUNTAMENT</t>
  </si>
  <si>
    <t>ASSEGURANCES MEMBRES I PERSONAL MUNICIPALS</t>
  </si>
  <si>
    <t>EDIF.CORPORACIÓ - NETEJA I ACONDICIONAMENT</t>
  </si>
  <si>
    <t>MOBILIARI OFICINA</t>
  </si>
  <si>
    <t xml:space="preserve">ALTRE IMMOBILITZAT MATERIAL </t>
  </si>
  <si>
    <t>92099</t>
  </si>
  <si>
    <t>DESPESES IMPREVISTES</t>
  </si>
  <si>
    <t>92602</t>
  </si>
  <si>
    <t>MISSATGERIA - MISSATGERIA</t>
  </si>
  <si>
    <t>SERVEIS GENERALS</t>
  </si>
  <si>
    <t>RECLAMACIONS RESPONSABILITAT PATRIMONIAL</t>
  </si>
  <si>
    <t>92005</t>
  </si>
  <si>
    <t>PUBLICITAT LEGAL - PUBLICACIÓ EN DIARIS OFICIALS</t>
  </si>
  <si>
    <t>92060</t>
  </si>
  <si>
    <t>SECRETARIA - JURÍDIC - CONTENCIOSOS</t>
  </si>
  <si>
    <t>SECRETARIA</t>
  </si>
  <si>
    <t>92000</t>
  </si>
  <si>
    <t>PROTOCOL - ATENC. PROTOCOL·LÀRIES I REPRESENTAT.</t>
  </si>
  <si>
    <t>94399</t>
  </si>
  <si>
    <t>ALCALDIA - A.C.M./ LOCALRET/AMTU /DGSC/ F.M.C.</t>
  </si>
  <si>
    <t>ALCALDIA</t>
  </si>
  <si>
    <t>INDEMNITZACIONS PER RAÓ SERVEI. ÒRGANS GOVERN</t>
  </si>
  <si>
    <t>ASSIGNACIÓ ECONÒMICA GRUPS POLÍTICS MUNICIPALS</t>
  </si>
  <si>
    <t>CÀRRECS ELECTES</t>
  </si>
  <si>
    <t>RETRIBUCIONS BÀSIQUES FUNCIONARIS. POLICIA LOCAL - GRUP C1</t>
  </si>
  <si>
    <t>RETRIBUCIONS BÀSIQUES FUNCIONARIS. POLICIA LOCAL - GRUP C2</t>
  </si>
  <si>
    <t>TRIENNIS FUNCIONARIS. POLICIA LOCAL</t>
  </si>
  <si>
    <t>RETRIBUCIONS COMPLEMENT DESTÍ FUNCIONARIS. POLICIA LOCAL</t>
  </si>
  <si>
    <t>RETRIBUCIONS COMPLEMENT ESPECÍFIC FUNCIONARIS. POLICIA LOCAL</t>
  </si>
  <si>
    <t>RETRIBUCIONS ALTRES COMPLEMENTS FUNCIONARIS. POLICIA LOCAL</t>
  </si>
  <si>
    <t>SEGURETAT SOCIAL FUNCIONARIS. POLICIA LOCAL</t>
  </si>
  <si>
    <t>RETRIBUCIONS BÀSIQUES LABORALS. POLICIA LOCAL</t>
  </si>
  <si>
    <t>TRIENNIS LABORALS. POLICIA LOCAL</t>
  </si>
  <si>
    <t>SEGURETAT SOCIAL LABORALS. POLICIA LOCAL</t>
  </si>
  <si>
    <t>RETRIBUCIONS BÀSIQUES FUNCIONARIS. SERVEIS TERRITORIALS - GRUP A1</t>
  </si>
  <si>
    <t>RETRIBUCIONS BÀSIQUES FUNCIONARIS. SERVEIS TERRITORIALS - GRUP A2</t>
  </si>
  <si>
    <t>RETRIBUCIONS BÀSIQUES FUNCIONARIS. SERVEIS TERRITORIALS - GRUP C1</t>
  </si>
  <si>
    <t>TRIENNIS FUNCIONARIS. SERVEIS TERRITORIALS</t>
  </si>
  <si>
    <t>RETRIBUCIONS COMPLEMENT DESTÍ FUNCIONARIS. SERVEIS TERRITORIALS</t>
  </si>
  <si>
    <t>RETRIBUCIONS COMPLEMENT ESPECÍFIC FUNCIONARIS. SERVEIS TERRITORIALS</t>
  </si>
  <si>
    <t>RETRIBUCIONS ALTRES COMPLEMENTS FUNCIONARIS. SERVEIS TERRITORIALS</t>
  </si>
  <si>
    <t>SEGURETAT SOCIAL FUNCIONARIS. SERVEIS TERRITORIALS</t>
  </si>
  <si>
    <t>RETRIBUCIONS BÀSIQUES LABORALS. SERVEIS TERRITORIALS</t>
  </si>
  <si>
    <t>TRIENNIS LABORALS. SERVEIS TERRITORIALS</t>
  </si>
  <si>
    <t>SEGURETAT SOCIAL LABORALS. SERVEIS TERRITORIALS</t>
  </si>
  <si>
    <t>RETRIBUCIONS BÀSIQUES FUNCIONARIS. BRIGADA D'OBRES - GRUP C2</t>
  </si>
  <si>
    <t>TRIENNIS FUNCIONARIS. BRIGADA D'OBRES</t>
  </si>
  <si>
    <t>RETRIBUCIONS COMPLEMENT DESTÍ FUNCIONARIS. BRIGADA D'OBRES</t>
  </si>
  <si>
    <t>RETRIBUCIONS COMPLEMENT ESPECÍFIC FUNCIONARIS. BRIGADA D'OBRES</t>
  </si>
  <si>
    <t>RETRIBUCIONS ALTRES COMPLEMENTS FUNCIONARIS. BRIGADA D'OBRES</t>
  </si>
  <si>
    <t>SEGURETAT SOCIAL FUNCIONARIS. BRIGADA D'OBRES</t>
  </si>
  <si>
    <t>RETRIBUCIONS BÀSIQUES LABORALS. BRIGADA D'OBRES</t>
  </si>
  <si>
    <t>TRIENNIS LABORALS. BRIGADA D'OBRES</t>
  </si>
  <si>
    <t>SEGURETAT SOCIAL LABORALS. BRIGADA D'OBRES</t>
  </si>
  <si>
    <t>RETRIBUCIONS BÀSIQUES. LABORAL TEMPORAL BRIGADA D'OBRES</t>
  </si>
  <si>
    <t>TRIENNIS. LABORAL TEMPORAL BRIGADA D'OBRES</t>
  </si>
  <si>
    <t>SEGURETAT SOCIAL. LABORAL TEMPORAL BRIGADA D'OBRES</t>
  </si>
  <si>
    <t>RETRIBUCIONS BÀSIQUES FUNCIONARIS. MEDI AMBIENT - GRUP A2</t>
  </si>
  <si>
    <t>TRIENNIS FUNCIONARIS. MEDI AMBIENT</t>
  </si>
  <si>
    <t>RETRIBUCIONS COMPLEMENT DESTÍ FUNCIONARIS. MEDI AMBIENT</t>
  </si>
  <si>
    <t>RETRIBUCIONS COMPLEMENT ESPECÍFIC FUNCIONARIS. MEDI AMBIENT</t>
  </si>
  <si>
    <t>RETRIBUCIONS ALTRES COMPLEMENTS FUNCIONARIS. MEDI AMBIENT</t>
  </si>
  <si>
    <t>SEGURETAT SOCIAL FUNCIONARIS. MEDI AMBIENT</t>
  </si>
  <si>
    <t>RETRIBUCIONS BÀSIQUES LABORALS. MEDI AMBIENT</t>
  </si>
  <si>
    <t>TRIENNIS LABORALS. MEDI AMBIENT</t>
  </si>
  <si>
    <t>SEGURETAT SOCIAL LABORALS. MEDI AMBIENT</t>
  </si>
  <si>
    <t>RETRIBUCIONS BÀSIQUES. LABORAL TEMPORAL MEDI AMBIENT</t>
  </si>
  <si>
    <t>TRIENNIS. LABORAL TEMPORAL MEDI AMBIENT</t>
  </si>
  <si>
    <t>SEGURETAT SOCIAL. LABORAL TEMPORAL MEDI AMBIENT</t>
  </si>
  <si>
    <t>AJUT FAMILIAR DISMINUITS FISICS I/O PSIQUICS</t>
  </si>
  <si>
    <t>RETRIBUCIONS BÀSIQUES LABORALS. SERVEIS SOCIALS</t>
  </si>
  <si>
    <t>TRIENNIS LABORALS. SERVEIS SOCIALS</t>
  </si>
  <si>
    <t>SEGURETAT SOCIAL LABORALS. SERVEIS SOCIALS</t>
  </si>
  <si>
    <t>RETRIBUCIONS BÀSIQUES. LABORAL TEMPORAL SERVEIS SOCIALS</t>
  </si>
  <si>
    <t>TRIENNIS. LABORAL TEMPORAL SERVEIS SOCIALS</t>
  </si>
  <si>
    <t>SEGURETAT SOCIAL. LABORAL SERVEIS SOCIALS</t>
  </si>
  <si>
    <t>RETRIBUCIONS BÀSIQUES LABORALS. JOVENTUT</t>
  </si>
  <si>
    <t>TRIENNIS LABORALS. JOVENTUT</t>
  </si>
  <si>
    <t>SEGURETAT SOCIAL LABORALS. JOVENTUT</t>
  </si>
  <si>
    <t>RETRIBUCIONS BÀSIQUES. AODL</t>
  </si>
  <si>
    <t>RETRIBUCIONS BÀSIQUES. PLANS D'OCUPACIO AJUNTAMENT</t>
  </si>
  <si>
    <t>SEGURETAT SOCIAL. AODL</t>
  </si>
  <si>
    <t>RETRIBUCIONS BÀSIQUES. MY FIRST JOB - GRADUAT i TREBALLA</t>
  </si>
  <si>
    <t>SEGURETAT SOCIAL. MY FIRST JOB - GRADUAT i TREBALLA</t>
  </si>
  <si>
    <t>RETRIBUCIONS BÀSIQUES. PROJECTES AJUNTAMENT</t>
  </si>
  <si>
    <t>SEGURETAT SOCIAL. PROJECTES AJUNTAMENT</t>
  </si>
  <si>
    <t>FORMACIO PLANS D'OCUPACIO</t>
  </si>
  <si>
    <t>SEGURETAT SOCIAL. PLANS D'OCUPACIÓ AJUNTAMENT</t>
  </si>
  <si>
    <t>RETRIBUCIONS BÀSIQUES. PLANS OCUPACIO (DIBA)</t>
  </si>
  <si>
    <t>SEGURETAT SOCIAL. PLANS D'OCUPACIÓ (DIBA)</t>
  </si>
  <si>
    <t>RETRIBUCIONS BÀSIQUES LABORALS. EBM</t>
  </si>
  <si>
    <t>TRIENNIS LABORALS. EBM</t>
  </si>
  <si>
    <t>SEGURETAT SOCIAL LABORALS. EBM</t>
  </si>
  <si>
    <t>RETRIBUCIONS BÀSIQUES. LABORAL TEMPORAL EBM</t>
  </si>
  <si>
    <t>TRIENNIS. LABORAL TEMPORAL EBM</t>
  </si>
  <si>
    <t>SEGURETAT SOCIAL. LABORAL TEMPORAL EBM</t>
  </si>
  <si>
    <t>RETRIBUCIONS BÀSIQUES LABORALS. ESCOLES</t>
  </si>
  <si>
    <t>TRIENNIS LABORALS. ESCOLES</t>
  </si>
  <si>
    <t>SEGURETAT SOCIAL LABORALS. ESCOLES</t>
  </si>
  <si>
    <t>RETRIBUCIONS BÀSIQUES. LABORAL TEMPORAL ESCOLES</t>
  </si>
  <si>
    <t>TRIENNIS. LABORAL TEMPORAL ESCOLES</t>
  </si>
  <si>
    <t>SEGURETAT SOCIAL. LABORAL TEMPORAL ESCOLES</t>
  </si>
  <si>
    <t>RETRIBUCIONS BÀSIQUES LABORALS. LOGOPEDA</t>
  </si>
  <si>
    <t>TRIENNIS LABORALS. LOGOPEDA</t>
  </si>
  <si>
    <t>SEGURETAT SOCIAL LABORALS. LOGOPEDA</t>
  </si>
  <si>
    <t>RETRIBUCIONS BÀSIQUES LABORALS. ESCOLA D'ADULTS</t>
  </si>
  <si>
    <t>TRIENNIS LABORALS. ESCOLA D'ADULTS</t>
  </si>
  <si>
    <t>SEGURETAT SOCIAL LABORALS. ESCOLA D'ADULTS</t>
  </si>
  <si>
    <t>RETRIBUCIONS BÀSIQUES. LABORAL TEMPORAL ESCOLA D'ADULTS</t>
  </si>
  <si>
    <t>TRIENNIS. LABORAL TEMPORAL ESCOLA D'ADULTS</t>
  </si>
  <si>
    <t>SEGURETAT SOCIAL. LABORAL TEMPORAL ESCOLA D'ADULTS</t>
  </si>
  <si>
    <t>RETRIBUCIONS BÀSIQUES. LABORAL TEMPORAL JOVENTUT</t>
  </si>
  <si>
    <t>TRIENNIS. LABORAL TEMPORAL JOVENTUT</t>
  </si>
  <si>
    <t>SEGURETAT SOCIAL. LABORAL JOVENTUT</t>
  </si>
  <si>
    <t>RETRIBUCIONS BÀSIQUES FUNCIONARIS. CULTURA - GRUP A2</t>
  </si>
  <si>
    <t>TRIENNIS FUNCIONARIS. CULTURA</t>
  </si>
  <si>
    <t>RETRIBUCIONS COMPLEMENT DESTÍ FUNCIONARIS. CULTURA</t>
  </si>
  <si>
    <t>RETRIBUCIONS COMPLEMENT ESPECÍFIC FUNCIONARIS. CULTURA</t>
  </si>
  <si>
    <t>RETRIBUCIONS ALTRES COMPLEMENTS FUNCIONARIS. CULTURA</t>
  </si>
  <si>
    <t>SEGURETAT SOCIAL FUNCIONARIS. CULTURA</t>
  </si>
  <si>
    <t>RETRIBUCIONS BÀSIQUES LABORALS. CULTURA</t>
  </si>
  <si>
    <t>TRIENNIS LABORALS. CULTURA</t>
  </si>
  <si>
    <t>SEGURETAT SOCIAL LABORALS. CULTURA</t>
  </si>
  <si>
    <t>RETRIBUCIONS BÀSIQUES LABORALS. ESPORTS</t>
  </si>
  <si>
    <t>TRIENNIS LABORALS. ESPORTS</t>
  </si>
  <si>
    <t>SEGURETAT SOCIAL LABORALS. ESPORTS</t>
  </si>
  <si>
    <t>RETRIBUCIONS BÀSIQUES LABORALS. PROMOCIÓ ECONÒMICA</t>
  </si>
  <si>
    <t>TRIENNIS LABORALS. PROMOCIÓ ECONÒMICA</t>
  </si>
  <si>
    <t>SEGURETAT SOCIAL LABORALS. PROMOCIÓ ECONÒMICA</t>
  </si>
  <si>
    <t>RETRIBUCIONS BÀSIQUES ÒRGANS DE GOVERN</t>
  </si>
  <si>
    <t>SEGURETAT SOCIAL ÒRGANS DE GOVERN</t>
  </si>
  <si>
    <t>RETRIBUCIONS BÀSIQUES FUNCIONARIS. SECRETARIA - GRUP A1</t>
  </si>
  <si>
    <t>RETRIBUCIONS BÀSIQUES FUNCIONARIS. SECRETARIA - GRUP A2</t>
  </si>
  <si>
    <t>TRIENNIS FUNCIONARIS. SECRETARIA</t>
  </si>
  <si>
    <t>RETRIBUCIONS COMPLEMENT DESTÍ FUNCIONARIS. SECRETARIA</t>
  </si>
  <si>
    <t>RETRIBUCIONS COMPLEMENT ESPECÍFIC FUNCIONARIS. SECRETARIA</t>
  </si>
  <si>
    <t>RETRIBUCIONS ALTRES COMPLEMENTS FUNCIONARIS. SECRETARIA</t>
  </si>
  <si>
    <t>RETRIBUCIONS BÀSIQUES LABORALS. SECRETARIA</t>
  </si>
  <si>
    <t>TRIENNIS LABORALS. SECRETARIA</t>
  </si>
  <si>
    <t>SEGURETAT SOCIAL FUNCIONARIS. SECRETARIA</t>
  </si>
  <si>
    <t>SEGURETAT SOCIAL LABORALS. SECRETARIA</t>
  </si>
  <si>
    <t>RETRIBUCIONS BÀSIQUES FUNCIONARIS. RRHH - GRUP A2</t>
  </si>
  <si>
    <t>RETRIBUCIONS BÀSIQUES FUNCIONARIS. RRHH - GRUP C1</t>
  </si>
  <si>
    <t>TRIENNIS FUNCIONARIS. RRHH</t>
  </si>
  <si>
    <t>RETRIBUCIONS COMPLEMENT DESTÍ FUNCIONARIS. RRHH</t>
  </si>
  <si>
    <t>RETRIBUCIONS COMPLEMENT ESPECÍFIC FUNCIONARIS. RRHH</t>
  </si>
  <si>
    <t>RETRIBUCIONS ALTRES COMPLEMENTS FUNCIONARIS. RRHH</t>
  </si>
  <si>
    <t>RETRIBUCIONS BÀSIQUES LABORALS. RRHH</t>
  </si>
  <si>
    <t>TRIENNIS LABORALS. RRHH</t>
  </si>
  <si>
    <t>SEGURETAT SOCIAL FUNCIONARIS. RRHH</t>
  </si>
  <si>
    <t>SEGURETAT SOCIAL LABORALS. RRHH</t>
  </si>
  <si>
    <t>RETRIBUCIONS BÀSIQUES FUNCIONARIS. GABINET ALCALDIA - GRUP C1</t>
  </si>
  <si>
    <t>TRIENNIS FUNCIONARIS. GABINET ALCALDIA</t>
  </si>
  <si>
    <t>RETRIBUCIONS COMPLEMENT DESTÍ FUNCIONARIS. GABINET ALCALDIA</t>
  </si>
  <si>
    <t>RETRIBUCIONS COMPLEMENT ESPECÍFIC FUNCIONARIS. GABINET ALCALDIA</t>
  </si>
  <si>
    <t>RETRIBUCIONS ALTRES COMPLEMENTS FUNCIONARIS. GABINET ALCALDIA</t>
  </si>
  <si>
    <t>SEGURETAT SOCIAL FUNCIONARIS. GABINET ALCALDIA</t>
  </si>
  <si>
    <t>TREBALLS EXTRAORDINARIS FUNCIONARIS</t>
  </si>
  <si>
    <t>PERSONAL LABORAL PRÀCTIQUES</t>
  </si>
  <si>
    <t>PRODUCTIVITAT</t>
  </si>
  <si>
    <t>GRATIFICACIONS</t>
  </si>
  <si>
    <t>SEGURETAT SOCIAL. PERSONAL LABORAL PRÀCTIQUES</t>
  </si>
  <si>
    <t>INDEMNITZACIONS PERSONAL</t>
  </si>
  <si>
    <t>FORMACIÓ I PERFECCIONAMENT DEL PERSONAL</t>
  </si>
  <si>
    <t>TRANSPORT DE PERSONAL</t>
  </si>
  <si>
    <t>PRESTACIONS I DESPESES SOCIALS</t>
  </si>
  <si>
    <t>AJUT FAMILIAR</t>
  </si>
  <si>
    <t>HORES EXTRAORDINÀRIES LABORALS</t>
  </si>
  <si>
    <t>HORES EXTRAORDINÀRIES. LABORAL TEMPORAL</t>
  </si>
  <si>
    <t>RETRIBUCIONS BÀSIQUES FUNCIONARIS. OAC - GRUP C1</t>
  </si>
  <si>
    <t>TRIENNIS FUNCIONARIS. OAC</t>
  </si>
  <si>
    <t>RETRIBUCIONS COMPLEMENT DESTÍ FUNCIONARIS. OAC</t>
  </si>
  <si>
    <t>RETRIBUCIONS COMPLEMENT ESPECÍFIC FUNCIONARIS. OAC</t>
  </si>
  <si>
    <t>RETRIBUCIONS ALTRES COMPLEMENTS FUNCIONARIS. OAC</t>
  </si>
  <si>
    <t>RETRIBUCIONS BÀSIQUES LABORALS. OAC</t>
  </si>
  <si>
    <t>TRIENNIS LABORALS. OAC</t>
  </si>
  <si>
    <t>SEGURETAT SOCIAL FUNCIONARIS. OAC</t>
  </si>
  <si>
    <t>SEGURETAT SOCIAL LABORALS. OAC</t>
  </si>
  <si>
    <t>RETRIBUCIONS BÀSIQUES LABORALS. INFORMÀTICA</t>
  </si>
  <si>
    <t>TRIENNIS LABORALS. INFORMÀTICA</t>
  </si>
  <si>
    <t>SEGURETAT SOCIAL LABORALS. INFORMÀTICA</t>
  </si>
  <si>
    <t>RETRIBUCIONS BÀSIQUES. LABORAL TEMPORAL COMUNICACIÓ</t>
  </si>
  <si>
    <t>TRIENNIS. LABORAL TEMPORAL COMUNICACIÓ</t>
  </si>
  <si>
    <t>SEGURETAT SOCIAL. LABORAL TEMPORAL COMUNICACIÓ</t>
  </si>
  <si>
    <t>RETRIBUCIONS BÀSIQUES FUNCIONARIS. INTERVENCIÓ - GRUP A1</t>
  </si>
  <si>
    <t>RETRIBUCIONS BÀSIQUES FUNCIONARIS. INTERVENCIÓ - GRUP C1</t>
  </si>
  <si>
    <t>TRIENNIS FUNCIONARIS. INTERVENCIÓ</t>
  </si>
  <si>
    <t>RETRIBUCIONS COMPLEMENT DESTÍ FUNCIONARIS. INTERVENCIÓ</t>
  </si>
  <si>
    <t>RETRIBUCIONS COMPLEMENT ESPECÍFIC FUNCIONARIS. INTERVENCIÓ</t>
  </si>
  <si>
    <t>RETRIBUCIONS ALTRES COMPLEMENTS FUNCIONARIS. INTERVENCIÓ</t>
  </si>
  <si>
    <t>RETRIBUCIONS BÀSIQUES LABORALS. INTERVENCIÓ</t>
  </si>
  <si>
    <t>TRIENNIS LABORALS. INTERVENCIÓ</t>
  </si>
  <si>
    <t>SEGURETAT SOCIAL FUNCIONARIS. INTERVENCIÓ</t>
  </si>
  <si>
    <t>SEGURETAT SOCIAL LABORALS. INTERVENCIÓ</t>
  </si>
  <si>
    <t>RETRIBUCIONS BÀSIQUES FUNCIONARIS. ORGT - GRUP C1</t>
  </si>
  <si>
    <t>TRIENNIS FUNCIONARIS. ORGT</t>
  </si>
  <si>
    <t>RETRIBUCIONS COMPLEMENT DESTÍ FUNCIONARIS. ORGT</t>
  </si>
  <si>
    <t>RETRIBUCIONS COMPLEMENT ESPECÍFIC FUNCIONARIS. ORGT</t>
  </si>
  <si>
    <t>RETRIBUCIONS ALTRES COMPLEMENTS FUNCIONARIS. ORGT</t>
  </si>
  <si>
    <t>SEGURETAT SOCIAL FUNCIONARIS. ORGT</t>
  </si>
  <si>
    <t>MATERIAL, SUB. I ALTRES. ORDINARI NO INVENTARIABLE</t>
  </si>
  <si>
    <t>AIGUA PERSONAL AJUNTAMENT</t>
  </si>
  <si>
    <t>LOTS DE NADAL - CONVENI TREBALLADORS</t>
  </si>
  <si>
    <t>RECURSOS HUMANS - SERV. MÈDIC I PREVENCIÓ DE RISCOS</t>
  </si>
  <si>
    <t>REC.HUMANS-INDEMN.RAÓ DELS SERVEI. PERS.NO DIRECTIU</t>
  </si>
  <si>
    <t>DESPESES PROCESOS SELECCIÓ</t>
  </si>
  <si>
    <t>REC. HUMANS. - PRÈSTECS A CURT TERMINI PERSONAL</t>
  </si>
  <si>
    <t>PLANS D'OCUPACIO VESTUARI I EPIS</t>
  </si>
  <si>
    <t>RECURSOS HUMANS</t>
  </si>
  <si>
    <t>ADCIÓ. GRAL. - RENTING FOTOCOP. I EQUIPS MULTIFUNCIÓ</t>
  </si>
  <si>
    <t>LLICÈNCIES I CANONS</t>
  </si>
  <si>
    <t>92002</t>
  </si>
  <si>
    <t>SEG. INFORM. CENTR. - REP/MANT.CONSERV. EQ.PROC.INFOR.</t>
  </si>
  <si>
    <t>92600</t>
  </si>
  <si>
    <t>SERVEIS DE TELECOMUNICACIONS</t>
  </si>
  <si>
    <t>FORMACIO EN SISTEMES D'INFORMACIO</t>
  </si>
  <si>
    <t>SERVEIS INFO. CENTRALS - SERVEIS INFORMÀTICS</t>
  </si>
  <si>
    <t>SERV. INFO. CENTRALS - EQUIPS PROC. D'INFORMACIÓ</t>
  </si>
  <si>
    <t>INFORMÀTICA</t>
  </si>
  <si>
    <t>VALLIBÚS - TRANSPORT URBÀ</t>
  </si>
  <si>
    <t>JOVENTUT - SERVEI DE BUS NOCTURN</t>
  </si>
  <si>
    <t>TRANSPORT PÚBLIC</t>
  </si>
  <si>
    <t>13200</t>
  </si>
  <si>
    <t>SEGURETAT - ARREND. MATERIAL TRANSPORT</t>
  </si>
  <si>
    <t>SEG. ORDRE PÚB.- REP./MANT./CONSERV. ELEM. TRANSPORT</t>
  </si>
  <si>
    <t>ARRENDAMENTS EQUIPS DE COMUNICACIO POLICIA LOCAL</t>
  </si>
  <si>
    <t>SEGURETAT- MANTENIMENT PROGRAMARI DE GESTIO</t>
  </si>
  <si>
    <t>SEGURETAT - COMBUSTIBLES I CARBURANTS</t>
  </si>
  <si>
    <t>SEGURETAT - VESTUARI</t>
  </si>
  <si>
    <t>SEGURETAT - MATERIAL TÈCNIC ESPECIAL</t>
  </si>
  <si>
    <t>PROTECCIO CIVIL SUBVENCIO</t>
  </si>
  <si>
    <t>SEGURETAT I ORDRE PÚBLIC - ALTRES DESPESES DIVERSES</t>
  </si>
  <si>
    <t>SEGURETAT - NETEJA I ACONDICIONAMENT</t>
  </si>
  <si>
    <t>POLICIA LOCAL</t>
  </si>
  <si>
    <t>ADCIÓ. GRAL. SERV. SOC. - REP/MANT/CONSERV. EDIFICIS</t>
  </si>
  <si>
    <t>23101</t>
  </si>
  <si>
    <t>BENESTAR SOCIAL - ATENCIÓ A LA DONA</t>
  </si>
  <si>
    <t>FOMENT TELEASSISTENCIA</t>
  </si>
  <si>
    <t>23199</t>
  </si>
  <si>
    <t>BENESTAR SOCIAL. ALTRES DESPESES DIVERSES</t>
  </si>
  <si>
    <t>ADCIÓ. GRAL. SER. SOC. - NETEJA I ACONDICIONAMENT</t>
  </si>
  <si>
    <t>BENESTAR SOCIAL - SERVEI ATENCIO DOMICILIARIA</t>
  </si>
  <si>
    <t>23100</t>
  </si>
  <si>
    <t>BENESTAR SOCIAL - SUPORT FAMILIAR</t>
  </si>
  <si>
    <t>IGUALTAT - ACTIVITATS DIVERSES</t>
  </si>
  <si>
    <t>COOPERACIÓ - ACTIVITATS DIVERSES AUTOFINANÇADES</t>
  </si>
  <si>
    <t>AJUTS URGENCIA SOCIAL - SUBMINISTRAMENTS</t>
  </si>
  <si>
    <t>AJUTS URGENCIA SOCIAL - ALIMENTACIO I HIGIENE</t>
  </si>
  <si>
    <t>BENESTAR SOCIAL</t>
  </si>
  <si>
    <t>16300</t>
  </si>
  <si>
    <t>NETEJA VIÀRIA - NETEJA I ACONDICIONAMENT</t>
  </si>
  <si>
    <t>16200</t>
  </si>
  <si>
    <t>REC.ELIM.TRACT.DE RESIDUS-RECOLL.RESIDUS URBANS</t>
  </si>
  <si>
    <t>CONSELL COMARCAL MOSQUITS</t>
  </si>
  <si>
    <t>ESTUDIS I TREBALLS TÈCNICS</t>
  </si>
  <si>
    <t>RECOLLIDA ANIMALS - SERVEIS DE RECOLLIDA D'ANIMALS</t>
  </si>
  <si>
    <t>SERVEIS DE SANEJAMENT</t>
  </si>
  <si>
    <t>TALAIA - NETEJA I ACONDICIONAMENT</t>
  </si>
  <si>
    <t>TALAIA - REP/MANT/CONSERV. EDIFICIS</t>
  </si>
  <si>
    <t>TALAIA - MAT./SUB./ALT. ORDINARI NO INVENT.</t>
  </si>
  <si>
    <t>TALAIA - ENERGIA ELÉCTRICA</t>
  </si>
  <si>
    <t>TALAIA - AIGUA</t>
  </si>
  <si>
    <t>TALAIA - GAS</t>
  </si>
  <si>
    <t>LLARS D'INFANTS - VESTUARI</t>
  </si>
  <si>
    <t>TALAIA - MATERIAL TÈCNIC ESPECIAL</t>
  </si>
  <si>
    <t>ELS BARRUFETS - MENJADOR - SERVEIS DE CATERING</t>
  </si>
  <si>
    <t>LLAR D'INFANTS MUNICIPAL TALAIA - SUBVENCIÓ AMPA</t>
  </si>
  <si>
    <t>ELS BARRUFETS - REP/MANT/CONSERV. EDIFICIS</t>
  </si>
  <si>
    <t>ELS BARRUFETS - MAT./SUB./ALT. ORDINARI NO INVENT.</t>
  </si>
  <si>
    <t>ELS BARRUFETS - ENERGIA ELÉCTRICA</t>
  </si>
  <si>
    <t>ELS BARRUFETS - AIGUA</t>
  </si>
  <si>
    <t>ELS BARRUFETS - GAS</t>
  </si>
  <si>
    <t>ELS BARRUFETS - MATERIAL TÈCNIC ESPECIAL</t>
  </si>
  <si>
    <t>ELS BARRUFETS - NETEJA I ACONDICIONAMENT</t>
  </si>
  <si>
    <t>TALAIA - MENJADOR - SERVEIS DE CATERING</t>
  </si>
  <si>
    <t>INVERSIÓ BARRUFETS- MOBILIARI I MATERIAL ESPECIFIC</t>
  </si>
  <si>
    <t>REUNIONS, CONFERENCIES I CURSOS</t>
  </si>
  <si>
    <t>HOSTING BLOG EBM</t>
  </si>
  <si>
    <t>LLAR D'INFANTS MPAL. ELS BARRUFETS - SUBVENCIÓ AMPA</t>
  </si>
  <si>
    <t>LLARS D'INFANTS MUNICIPALS</t>
  </si>
  <si>
    <t>CEIPS - VESTUARI</t>
  </si>
  <si>
    <t>VERGE DEL ROSER - SUBVENCIÓ AMPA</t>
  </si>
  <si>
    <t>CEIP POMPEU FABRA - REP/MANT./CONS. INSTALL./UTILL.</t>
  </si>
  <si>
    <t>CEIP. POMPEU FABRA - ENERGIA ELÈCTRICA</t>
  </si>
  <si>
    <t>CEIP POMPEU FABRA - AIGUA</t>
  </si>
  <si>
    <t>CEIP. POMPEU FABRA - GAS</t>
  </si>
  <si>
    <t>CEIP POMPEU FABRA - SUPORT A LES ACTIVITATS</t>
  </si>
  <si>
    <t>CEIP POMPEU FABRA - ALTRES DESPESES DIVERSES</t>
  </si>
  <si>
    <t>CEIP. POMPEU FABRA - NETEJA I ACONDICIONAMENT</t>
  </si>
  <si>
    <t>CEIP POMPEU FABRA - SUBVENCIÓ AMPA</t>
  </si>
  <si>
    <t>CEIP POMPEU FABRA - REP/MANT/CONSERV. EDIFICIS</t>
  </si>
  <si>
    <t>CEIP CAMPDERRÓS - REP/MANT/CONSERV. EDIFICIS</t>
  </si>
  <si>
    <t>CEIP LA GINESTA - REP/MANT./CONS. INSTALL./UTILL.</t>
  </si>
  <si>
    <t>CEIP. LA GINESTA - ENERGIA ELÈCTRICA</t>
  </si>
  <si>
    <t>CEIP LA GINESTA - AIGUA</t>
  </si>
  <si>
    <t>CEIP LA GINESTA - GAS</t>
  </si>
  <si>
    <t>CEIP LA GINESTA - SUPORT A LES ACTIVITATS</t>
  </si>
  <si>
    <t>CEIP LA GINESTA - ALTRES DESPESES DIVERSES</t>
  </si>
  <si>
    <t>CEIP. LA GINESTA - NETEJA I ACONDICIONAMENT</t>
  </si>
  <si>
    <t>CEIP LA GINESTA - SUBVENCIÓ AMPA</t>
  </si>
  <si>
    <t>CEIP L'OLIVERA - REP/MANT/CONSERV. EDIFICIS</t>
  </si>
  <si>
    <t>CEIP L'OLIVERA - ENERGIA ELÈCTRICA</t>
  </si>
  <si>
    <t>CEIP L'OLIVERA - AIGUA</t>
  </si>
  <si>
    <t>CEIP L'OLIVERA - GAS</t>
  </si>
  <si>
    <t>CEIP L'OLIVERA - SUPORT A LES ACTIVITATS</t>
  </si>
  <si>
    <t>CEIP L'OLIVERA - ALTRES DESPESES DIVERSES</t>
  </si>
  <si>
    <t>CEIP. L'OLIVERA - NETEJA I ACONDICIONAMENT</t>
  </si>
  <si>
    <t>CEIP L'OLIVERA - SUBVENCIÓ AMPA</t>
  </si>
  <si>
    <t>SUPORT PROJECTES EDUCATIUS</t>
  </si>
  <si>
    <t>CEIP LA GINESTA - REP/MANT/CONSERV. EDIFICIS</t>
  </si>
  <si>
    <t>CEIP CAMPDERRÒS - ENERGIA ELÈCTRICA</t>
  </si>
  <si>
    <t>CEIP CAMPDERRÓS - AIGUA</t>
  </si>
  <si>
    <t>CEIP CAMPDERRÓS - GAS</t>
  </si>
  <si>
    <t>CEIP CAMPDERRÓS - SUPORT A LES ACTIVITATS</t>
  </si>
  <si>
    <t>CEIP CAMPDERRÓS - ALTRES DESPESES DIVERSES</t>
  </si>
  <si>
    <t>CEIP. CAMPDERRÓS - NETEJA I ACONDICIONAMENT</t>
  </si>
  <si>
    <t>CEIP CAMPDERRÓS - SUBVENCIÓ AMPA</t>
  </si>
  <si>
    <t>CENTRES D'EDUCACIÓ INFANTIL I PRIMÀRIA (CEIP)</t>
  </si>
  <si>
    <t>ESCOLA ADULTS - MAT./SUB./ALT. ORDINARI NO INVENT.</t>
  </si>
  <si>
    <t>ESCOLA ADULTS- MOBILIARI I MATERIAL ESPECIFIC</t>
  </si>
  <si>
    <t>ESCOLA D'ADULTS - ALTRES DESPESES DIVERSES</t>
  </si>
  <si>
    <t>LOGOPEDA - ALTRES DEPESES DIVERSES</t>
  </si>
  <si>
    <t>SERVEI MUNICIPAL DE LOGOPEDA</t>
  </si>
  <si>
    <t xml:space="preserve">IES VALL D'ARUS - ALTRES DESPESES DIVERSES </t>
  </si>
  <si>
    <t>IES VALL D'ARUS - AMPA</t>
  </si>
  <si>
    <t>INSTITUTS D'ENSENYAMENT SECUNDARI (IES)</t>
  </si>
  <si>
    <t>ARRENDAMENT PARKING C/ESGLÈSIA</t>
  </si>
  <si>
    <t>ARRENDAMENT PARKING SELVA NEGRA</t>
  </si>
  <si>
    <t>15000</t>
  </si>
  <si>
    <t>ADCIÓ. GRAL. HAB. - COMBUSTIBLES I CARBURANTS</t>
  </si>
  <si>
    <t>ADCIÓ. GRAL. HAB. - MATERIAL TÈCNIC ESPECIAL</t>
  </si>
  <si>
    <t>ADCIÓ. GRAL. HAB. - MATERIALS DIVULG. I PUBLICACIONS</t>
  </si>
  <si>
    <t>SERVEIS TÈCNICS URBANÍSTICS</t>
  </si>
  <si>
    <t>CEMENTIRI - REP/MANT/CONSERVACIÓ</t>
  </si>
  <si>
    <t>16400</t>
  </si>
  <si>
    <t>CEMENTIRI - NETEJA I ACONDICIONAMENT</t>
  </si>
  <si>
    <t>SERVEIS DE CEMENTIRI</t>
  </si>
  <si>
    <t>BRIGADA D'OBRES - ARREND. EDIFICIS I ALTRES CONSTRUCC.</t>
  </si>
  <si>
    <t>LLOGUER LLUMS NADAL</t>
  </si>
  <si>
    <t>CAMIO BRIGADA RENTING</t>
  </si>
  <si>
    <t>BRIG. OBRES - REP/MANT/CONSERV. VIES PÚBLIQUES</t>
  </si>
  <si>
    <t>ENLLUMENAT PÚBLIC - REP./MANTENIM./ CONSERVACIÓ</t>
  </si>
  <si>
    <t>MANTENIMENT I CONSERVACIÓ PARCS INFANTILS</t>
  </si>
  <si>
    <t>BRIGADA D'OBRES - REP/MANT/CONSERV. EDIFICIS</t>
  </si>
  <si>
    <t>15101</t>
  </si>
  <si>
    <t>BRIG. OBRES - MAQ. OBRES PÚBLIQUES - REP/MANT/CONS.</t>
  </si>
  <si>
    <t>BRIG. OBRES - REP/MANT/CONSERV. ELEMENTS TRANSPORT</t>
  </si>
  <si>
    <t>16500</t>
  </si>
  <si>
    <t>ENLLUM. PÚBLIC - ENERGIA ELÈCTRICA</t>
  </si>
  <si>
    <t>BRIGADA D'OBRES - AIGUA</t>
  </si>
  <si>
    <t>BRIGADA D'OBRES - COMBUSTIBLES I CARBURANTS</t>
  </si>
  <si>
    <t>BRIGADA D'OBRES - VESTUARI</t>
  </si>
  <si>
    <t>CONTRACTE MANTENIMENT ASCENSORS</t>
  </si>
  <si>
    <t>BRIGADA D'OBRES - NETEJA I ACONDICIONAMENT</t>
  </si>
  <si>
    <t>BRIGADA D'OBRES I SERVEIS</t>
  </si>
  <si>
    <t>PARCS I JARDINS - REP./MANTENIM./ CONSERVACIÓ</t>
  </si>
  <si>
    <t>VEGETACIÓ ESPAIS URB. MPALS. - REP./MANT./CONSERVACIÓ</t>
  </si>
  <si>
    <t>17100</t>
  </si>
  <si>
    <t>PARCS I JARDINS - AIGUA</t>
  </si>
  <si>
    <t>VESTUARI I EPI'S</t>
  </si>
  <si>
    <t>BRIGADA DE JARDINERIA</t>
  </si>
  <si>
    <t>CONTROL DE LA VEGETACIO ALS BARRIS I VIES PÚBLIQUES</t>
  </si>
  <si>
    <t>AIGÜES RESIDUALS - REP./MANTENIM./ CONSERVACIÓ</t>
  </si>
  <si>
    <t>SUBVENCIONS ENTITATS MEDI AMBIENT</t>
  </si>
  <si>
    <t>AVDF SUBVENCIO</t>
  </si>
  <si>
    <t>PARCEL·LES PRIVADES ED. NO EDIFIC. EXECUCIO SUBSIDIARIA</t>
  </si>
  <si>
    <t>PLA DE RECOLLIDA DE FIBROCIMENT</t>
  </si>
  <si>
    <t>TRACTAMENT DE RESTES DE PODA</t>
  </si>
  <si>
    <t>17000</t>
  </si>
  <si>
    <t>ADCIÓ GRAL. MEDI AMBIENT -COMBUSTIBLES I CARBURANTS</t>
  </si>
  <si>
    <t>PARCS I JARDINS - ARREND. MATERIAL DE TRANSPORT</t>
  </si>
  <si>
    <t>PARCS I JARDINS - REPARACIONS MATERIAL TRANSPORT</t>
  </si>
  <si>
    <t>PARC I JARDINS - MATERIAL TÈCNIC ESPECIAL</t>
  </si>
  <si>
    <t>17202</t>
  </si>
  <si>
    <t>QUALITAT AMB./MEDI NATURAL- ASSOC.DEFENS.FOREST.</t>
  </si>
  <si>
    <t>PREVENCIO D'INCENDIS</t>
  </si>
  <si>
    <t>QUAL. AMBIENTAL I M. NAT. - PUBLICACIONS DIVULGAT.</t>
  </si>
  <si>
    <t>QUAL. AMBIENTAL/MEDI NAT.- VANDALISME MEDIAMBIENT.</t>
  </si>
  <si>
    <t>QUALITAT AMBIENTAL I MEDI NATURAL</t>
  </si>
  <si>
    <t>ARRENDAMENT BIBLIOTECA</t>
  </si>
  <si>
    <t>ADCIÓ. GRAL. CULTURA - REP., MANT. I CONSERV. EDIFICIS</t>
  </si>
  <si>
    <t>33000</t>
  </si>
  <si>
    <t>ADCIÓ. G. CULTURA - MAT./SUB./ALT. ORDINARI NO INVENT.</t>
  </si>
  <si>
    <t>32302</t>
  </si>
  <si>
    <t>ESCOLA DE MÚSICA - ENERGIA ELÈCTRICA</t>
  </si>
  <si>
    <t>33001</t>
  </si>
  <si>
    <t>MASIA CAN BATLLE - ENERGIA ELÈCTRICA</t>
  </si>
  <si>
    <t>ESCOLA DE MÚSICA - AIGUA</t>
  </si>
  <si>
    <t>MASIA CAN BATLLE -AIGUA</t>
  </si>
  <si>
    <t>ESCOLA DE MÚSICA - GAS</t>
  </si>
  <si>
    <t>33499</t>
  </si>
  <si>
    <t>CULTURA - PUBLICACIONS</t>
  </si>
  <si>
    <t>33300</t>
  </si>
  <si>
    <t>MUSEU - ACCIONS PROMOCIONALS</t>
  </si>
  <si>
    <t>33400</t>
  </si>
  <si>
    <t>33402</t>
  </si>
  <si>
    <t>EXPOSICIONS - ACTIVITATS CULTURALS I ESPORTIVES</t>
  </si>
  <si>
    <t>33899</t>
  </si>
  <si>
    <t>PROM. I DIFUSIÓ CULTURA - FESTEJOS POP. I ESPECTACLES</t>
  </si>
  <si>
    <t>ESCOLA DE MÚSICA - NETEJA I ACONDICIONAMENT</t>
  </si>
  <si>
    <t>ESCOLA DE MÚSICA - SUBVENCIÓ FUNCIONAMENT</t>
  </si>
  <si>
    <t>ACTIVITATS CULTURALS</t>
  </si>
  <si>
    <t>CONCURS DE PINTURA RAPIDA</t>
  </si>
  <si>
    <t>33403</t>
  </si>
  <si>
    <t>CULTURA - SUPORT A ENTITATS CULTURALS</t>
  </si>
  <si>
    <t>CULTURA. COLLA DEL DRAC APOCALEUS</t>
  </si>
  <si>
    <t>CULTURA COLLA DEL DRAC APOCALEUS II</t>
  </si>
  <si>
    <t>CULTURA GRUP SARDANISTA ESPIGUES D'OR</t>
  </si>
  <si>
    <t>CULTURA APUNT ASSOCIACIÓ DE PERSONES UNIDES PER LES NOSTRES TRADICIONS</t>
  </si>
  <si>
    <t>CULTURA APUNT ASSOCIACIÓ DE PERSONES UNIDES PER LES NOSTRES TRADICIONS II</t>
  </si>
  <si>
    <t>CULTURA CORAL L'ESCLAT DE VALLIRANA</t>
  </si>
  <si>
    <t>CULTURA AMICS DE VALLIRANA</t>
  </si>
  <si>
    <t>CULTURA ASSOCIACIÓ CONVOY</t>
  </si>
  <si>
    <t>CULTURA BTU-K-VALLIRANA</t>
  </si>
  <si>
    <t>CULTURA CASINO VALLIRANENC- SECCIÓ DE TEATRE</t>
  </si>
  <si>
    <t>33404</t>
  </si>
  <si>
    <t>CULTURA - CONSORCI DE NORMALITZACIÓ LINGÜÍSTICA</t>
  </si>
  <si>
    <t>33600</t>
  </si>
  <si>
    <t>CULTURA - CENTRE D'ESTUDIS DEL BAIX LLOBREGAT</t>
  </si>
  <si>
    <t>CULTURA LLOGUER MAGATZEM</t>
  </si>
  <si>
    <t>CULTURA</t>
  </si>
  <si>
    <t>34299</t>
  </si>
  <si>
    <t>INST.ESP.VARIS-REP.,MANT. I CONSERVACIÓ EDIFICIS</t>
  </si>
  <si>
    <t>INST.ESP.VARIS-REP/MANT/CONS.INST/UTILLATGE</t>
  </si>
  <si>
    <t>INST.ESP.VARIS - ENERGIA ELÈCTRICA</t>
  </si>
  <si>
    <t>INST. ESP. VARIS. - AIGUA</t>
  </si>
  <si>
    <t>INST. ESP. VARIS. - GAS</t>
  </si>
  <si>
    <t>INST. ESP. VARIS. - MATERIAL ESPORTIU</t>
  </si>
  <si>
    <t>34100</t>
  </si>
  <si>
    <t>FESTA MAJOR ESPORTS</t>
  </si>
  <si>
    <t>34102</t>
  </si>
  <si>
    <t>ACTIV. GUARDONS - ACTIVITATS CULTURALS I ESPORTIVES</t>
  </si>
  <si>
    <t>INST.ESP.VARIS - NETEJA I ACONDICIONAMENT</t>
  </si>
  <si>
    <t>SUBVENCIO FUNCIONAMENT INST ESPORTIVES</t>
  </si>
  <si>
    <t>ESPORTS - AJUTS A ENTITATS ESPORTIVES</t>
  </si>
  <si>
    <t xml:space="preserve">CONVENI BAR FCV </t>
  </si>
  <si>
    <t>ESPORTS</t>
  </si>
  <si>
    <t>CASAL DE JOVES - REP/MANT/CONSERV. EDIFICIS</t>
  </si>
  <si>
    <t>33002</t>
  </si>
  <si>
    <t>CASAL DE JOVES - MAT/SUB/ALTRES. ORDINARI NO INVENT.</t>
  </si>
  <si>
    <t>CASAL DE JOVES - ENERGIA ELÈCTRICA</t>
  </si>
  <si>
    <t>CASAL DE JOVES - AIGUA</t>
  </si>
  <si>
    <t>92501</t>
  </si>
  <si>
    <t>JOVENTUT - PUBLICACIONS I MATERIALS DIVULGATIUS</t>
  </si>
  <si>
    <t>CURSOS CASAL JOVES - REUNIONS, CONFERÈNCIES I CURSOS</t>
  </si>
  <si>
    <t>PIDCES</t>
  </si>
  <si>
    <t xml:space="preserve">FESTES JOVES </t>
  </si>
  <si>
    <t>JOVENTUT - PLA LOCAL DE JOVENTUT</t>
  </si>
  <si>
    <t>HOSTING OFICINA VIRTUAL D'EMANCIPACIÓ</t>
  </si>
  <si>
    <t>JOVENTUT - MOBILIARI BUC I CASAL DE JOVES</t>
  </si>
  <si>
    <t>JOVENTUT - MAQUINARIA</t>
  </si>
  <si>
    <t>CASAL DE JOVES- NETEJA I ACONDICIONAMENT</t>
  </si>
  <si>
    <t>CASA MESTRES NETEJA I ACONDICIONAMENT</t>
  </si>
  <si>
    <t>JOVENTUT</t>
  </si>
  <si>
    <t>PARTICIPACIÓ CIUTADANA</t>
  </si>
  <si>
    <t>PARTICIPACIÓ CIUTADANA - SUPORT A ENTITATS</t>
  </si>
  <si>
    <t>PRESSUPOSTOS PARTICIPATIUS INVERSIONS</t>
  </si>
  <si>
    <t>RELACIONS AMB ENTITATS</t>
  </si>
  <si>
    <t>92502</t>
  </si>
  <si>
    <t>M.COMUNICACIÓ - REP./MANT./CONS. INSTAL./UTILLATGE</t>
  </si>
  <si>
    <t>COMUNICACIÓ - PUBLICACIONS I MATERIALS DIVULGATIUS</t>
  </si>
  <si>
    <t>COMUNICACIÓ I PUBLICACIONS CIUTADANES</t>
  </si>
  <si>
    <t>93400</t>
  </si>
  <si>
    <t>RECAPTACIÓ - SERVEI DE RECAPTACIÓ</t>
  </si>
  <si>
    <t>01100</t>
  </si>
  <si>
    <t>DEUTE LLARG TERMINI - INTERESSOS</t>
  </si>
  <si>
    <t>CREDITS A CURT TERMINI. INTERESSOS</t>
  </si>
  <si>
    <t>INTERESSOS DEMORA</t>
  </si>
  <si>
    <t>93403</t>
  </si>
  <si>
    <t>SERVEIS BANCARIS. COMISSIONS</t>
  </si>
  <si>
    <t>FONS DE CONTINGÈNCIA (RD 8/2013)</t>
  </si>
  <si>
    <t>AMORTITZACIO CREDITS</t>
  </si>
  <si>
    <t>HISENDA</t>
  </si>
  <si>
    <t>24101</t>
  </si>
  <si>
    <t>FOMENT DE L'OCUPACIO</t>
  </si>
  <si>
    <t>CURSOS FORMACIÓ OCUPACIONAL</t>
  </si>
  <si>
    <t>CURSOS IDIOMES</t>
  </si>
  <si>
    <t>43300</t>
  </si>
  <si>
    <t>CURSOS FORMACIÓ CONTINUA</t>
  </si>
  <si>
    <t>24100</t>
  </si>
  <si>
    <t>FORM. OCUP. - ASSEGUR. QUALITAT EN CENTRES ISO 9002</t>
  </si>
  <si>
    <t>43302</t>
  </si>
  <si>
    <t>PROMOCIÓ ECONÒMICA - PLA DESENVOLUPAMENT LOCAL</t>
  </si>
  <si>
    <t>FIRES</t>
  </si>
  <si>
    <t>SUBVENCIÓ SUPORT TEIXIT COMERCIAL</t>
  </si>
  <si>
    <t>49300</t>
  </si>
  <si>
    <t>OFICINA MUNICIPAL ATENCIÓ CONSUMIDOR</t>
  </si>
  <si>
    <t>CENTRE INTERPETACIO - CEV</t>
  </si>
  <si>
    <t>APORTACIONS PROGRAMES CONSELL COMARCAL BAIX LLOBREBAT</t>
  </si>
  <si>
    <t>APORTACIÓ CONSORCI DE TURISME DEL BAIX LLOBREBAT</t>
  </si>
  <si>
    <t>INCENTIUS CREACIÓ OCUPACIÓ</t>
  </si>
  <si>
    <t>PLA DE TURISME</t>
  </si>
  <si>
    <t xml:space="preserve">SUBVENCIÓ DINAMITZACIÓ COMERCIAL UNIÓ BOTIGUERS </t>
  </si>
  <si>
    <t>PROMOCIÓ ECONÒMICA</t>
  </si>
  <si>
    <t>DESCRIPCIÓ ORGÀNIC</t>
  </si>
  <si>
    <t>SERVEI LOGOPEDIA</t>
  </si>
  <si>
    <t>INGRESSOS</t>
  </si>
  <si>
    <t>% var</t>
  </si>
  <si>
    <t>Increment</t>
  </si>
  <si>
    <t>OPERACIONS CORRENTS</t>
  </si>
  <si>
    <t>CAP. I</t>
  </si>
  <si>
    <t>Impostos Directes</t>
  </si>
  <si>
    <t>CAP.II</t>
  </si>
  <si>
    <t>Impostos Indirectes</t>
  </si>
  <si>
    <t>CAP.III</t>
  </si>
  <si>
    <t>Taxes i altres ingressos</t>
  </si>
  <si>
    <t>CAP.IV</t>
  </si>
  <si>
    <t>Transferències corrents</t>
  </si>
  <si>
    <t>CAP.V</t>
  </si>
  <si>
    <t>Ingressos patrimonials</t>
  </si>
  <si>
    <t>OPERACIONS DE CAPITAL</t>
  </si>
  <si>
    <t>CAP. VI</t>
  </si>
  <si>
    <t>Alienació d'inversions reals</t>
  </si>
  <si>
    <t>CAP. VII</t>
  </si>
  <si>
    <t>Transferències de capital</t>
  </si>
  <si>
    <t>OPERACIONS FINANCERES</t>
  </si>
  <si>
    <t>CAP. VIII</t>
  </si>
  <si>
    <t>Actius financers</t>
  </si>
  <si>
    <t>CAP. IX</t>
  </si>
  <si>
    <t>Passius financers</t>
  </si>
  <si>
    <t>DESPESES</t>
  </si>
  <si>
    <t>Despeses de personal</t>
  </si>
  <si>
    <t>Béns corrents i serveis</t>
  </si>
  <si>
    <t>Despeses financeres</t>
  </si>
  <si>
    <t>CAP. V</t>
  </si>
  <si>
    <t>Fons de contingència</t>
  </si>
  <si>
    <t>Inversions reals</t>
  </si>
  <si>
    <t>TOTAL PRESSUPOST DE DESPESES</t>
  </si>
  <si>
    <t>BENESTAR SOCIAL - CONVENI CREU ROJA BANC D'ALIMENTS</t>
  </si>
  <si>
    <t>BENESTAR SOCIAL - CONVENI PARROQUIA DE SANT MATEU BANC D'ALIMENTS</t>
  </si>
  <si>
    <t>BENESTAR SOCIAL  CENTRES SOCIALS SUBVENCIONS</t>
  </si>
  <si>
    <t>CÀNONS CONCESSIÓ CEM</t>
  </si>
  <si>
    <t>ARRENDAMENTS POLÍGON INDUSTRIAL</t>
  </si>
  <si>
    <t>JOVENTUT - PREMIS</t>
  </si>
  <si>
    <t>JOVENTUT - GRUP D'ESPLAI PARRÒQUIA DE VALLIRANA</t>
  </si>
  <si>
    <t>JOVENTUT - APUNT ASS. PERSONES UNIDES NOSTRES TRADICIONS</t>
  </si>
  <si>
    <t>INVERSIÓ TALAIA. MOBILIARI I MATERIAL ESPECÍFIC</t>
  </si>
  <si>
    <t>BARRUFETS - MAQUINÀRIA</t>
  </si>
  <si>
    <t>TALAIA - MAQUINARIA</t>
  </si>
  <si>
    <t>ESCOLA IRIS. EDUCACIÓ ESPECIAL. SUPORT A LES ACTIVITATS</t>
  </si>
  <si>
    <t>BENESTAR SOCIAL ACORD FUNDACIÓ ACOSU</t>
  </si>
  <si>
    <t>BENESTAR SOCIAL CONVENI CC TRANSPORT ADAPTAT IRIS</t>
  </si>
  <si>
    <t>BENESTAR SOCIAL CONVENI CC SERVEI MALTRACTAMENT PERSONES GRANS</t>
  </si>
  <si>
    <t>BENESTAR SOCIAL CC EAIA III</t>
  </si>
  <si>
    <t>DIBA. IGUALTAT</t>
  </si>
  <si>
    <t>GENCAT. TRANSPORT ADAPTAT</t>
  </si>
  <si>
    <t>DIBA. PROGRAMA COMPLEMENTARI GARANTIA BENESTAR SOCIAL</t>
  </si>
  <si>
    <t>NOTES SIMPLES ESCRIPTURES</t>
  </si>
  <si>
    <t>ACTUACIONS D'EMERGÈNCIA VIA PÚBLIA</t>
  </si>
  <si>
    <t>APORTACIÓ ANUAL MUNTANYES DEL BAIX</t>
  </si>
  <si>
    <t>MASIA CAN BATLLE - NETEJA I ACONDICIONAMENT</t>
  </si>
  <si>
    <t>ERMITA DE SANT SILVESTRE - NETEJA I ACONDICIONAMENT</t>
  </si>
  <si>
    <t>NOVA BIBLIOTECA ENERGIA ELECTRICA</t>
  </si>
  <si>
    <t>NOVA BIBLIOTECA AIGUA</t>
  </si>
  <si>
    <t>NOVA BIBLIOTECA REPARACIÓ I CONSERVACIÓ</t>
  </si>
  <si>
    <t>NOVA BIBLIOTECA NETEJA I ACONDICIONAMENT</t>
  </si>
  <si>
    <t>CASA MESTRES ENERGIA ELECTRICA</t>
  </si>
  <si>
    <t>CASA MESTRES AIGUA</t>
  </si>
  <si>
    <t>DESPESES PREMIS VILA DE VALLIRANA</t>
  </si>
  <si>
    <t>CULTURA PREMIS CONCURS LITERARI</t>
  </si>
  <si>
    <t>CULTURA PREMIS CARNESTOLTES</t>
  </si>
  <si>
    <t>NOVA BIBLIOTECA DESPESES COMUNITAT</t>
  </si>
  <si>
    <t>NOVA BIBLIOTECA TELÈFON</t>
  </si>
  <si>
    <t>CULTURA PREMIS A L'ENTORN DE LES FESTES POPULARS</t>
  </si>
  <si>
    <t>ACA. CONVENI INGRESSOS DESPESA CORRENT</t>
  </si>
  <si>
    <t>ACA. CONVENI REPOSICIONS I MILLORES</t>
  </si>
  <si>
    <t>ACA INVERSIÓ REPOSICIÓ I MILLORA</t>
  </si>
  <si>
    <t>SANEJAMENT. ALTRES DESPESES CONVENI ACA</t>
  </si>
  <si>
    <t>APLICACIONS</t>
  </si>
  <si>
    <t>ÒRGAN RESPONSABLE</t>
  </si>
  <si>
    <t>CODI PROJECTE</t>
  </si>
  <si>
    <t>IMPORT ANUALITAT</t>
  </si>
  <si>
    <t>TIPUS DE FINANÇAMENT</t>
  </si>
  <si>
    <t>RECURSOS PROPIS</t>
  </si>
  <si>
    <t>OPERACIONS DE CRÈDIT</t>
  </si>
  <si>
    <t>ALTRES MULTES I SANCIONS</t>
  </si>
  <si>
    <t>AMTU - VALLIBUS</t>
  </si>
  <si>
    <t>GENCAT. ACCIÓ SOCIAL. ALTRES</t>
  </si>
  <si>
    <t>DESCRIPCIÓ</t>
  </si>
  <si>
    <t>BENEFICIARI</t>
  </si>
  <si>
    <t>UNIÓ DE BOTIGUERS</t>
  </si>
  <si>
    <t>AVDF</t>
  </si>
  <si>
    <t>ACA</t>
  </si>
  <si>
    <t>DIPUTACIÓ BARCELONA</t>
  </si>
  <si>
    <t>OBERTURA PNOED</t>
  </si>
  <si>
    <t>ACTUACIONS AL CARRER MAJOR</t>
  </si>
  <si>
    <t>GENCAT</t>
  </si>
  <si>
    <t>IMPOST SOBRE BÉNS IMMOBLES. BÉNS IMMOBLES DE NAT RÚSTICA</t>
  </si>
  <si>
    <t>IMPOST SOBRE BÉNS IMMOBLES. BÉNS IMMOBLES DE NAT URBANA</t>
  </si>
  <si>
    <t>IMPOST SOBRE INCREM DEL VALOR DELS TERREN DE NAT URBANA.</t>
  </si>
  <si>
    <t>AGE. PARTICIPACIÓ EN ELS TRIBUTS DE L'ESTAT</t>
  </si>
  <si>
    <t>CLASSIFICACIÓ ORGÀNICA</t>
  </si>
  <si>
    <t>AJUTS FOMENT DEL TRANSPORT PÚBLIC</t>
  </si>
  <si>
    <t>22700</t>
  </si>
  <si>
    <t>63300</t>
  </si>
  <si>
    <t>LLOGUER NAU INDUSTRIAL</t>
  </si>
  <si>
    <t>CASA MESTRE REP/MANT/CONSERV</t>
  </si>
  <si>
    <t>CASINO ENERGIA ELECTRICA</t>
  </si>
  <si>
    <t>CASINO AIGUA</t>
  </si>
  <si>
    <t>CASINO GAS</t>
  </si>
  <si>
    <t>PAVELLO ENERGIA ELECTRICA</t>
  </si>
  <si>
    <t>PAVELLO AIGUA</t>
  </si>
  <si>
    <t>PAVELLO GAS</t>
  </si>
  <si>
    <t>FUNDACIO NEXE: SUPORT ACTIVITATS</t>
  </si>
  <si>
    <t xml:space="preserve">MAQUINARIA CONSERGES </t>
  </si>
  <si>
    <t>PROJECTES INCLUSIUS</t>
  </si>
  <si>
    <t>COMERÇ - CAMPANYES COMERCIALS</t>
  </si>
  <si>
    <t>MATERIAL FUNGIBLE CASA MESTRE</t>
  </si>
  <si>
    <t>PACTO ESTADO VIOLENCIA DE GENERO</t>
  </si>
  <si>
    <t>TAXA PER OCUPACIÓ DE LA VIA PÚBLICA AMB TERRASSES.(mercat setmanal)</t>
  </si>
  <si>
    <t>PREU PUBLIC ESCOLES BRESSOL (NOVA PARTIDA)</t>
  </si>
  <si>
    <t>DIBA. FINANÇAMENT PROTECCIO CIVIL</t>
  </si>
  <si>
    <t>DIBA. PREVENCIO D'INCENDIS FORESTALS PPI</t>
  </si>
  <si>
    <t>DARP. FRANGES DE PROTECCIÓ</t>
  </si>
  <si>
    <t xml:space="preserve">COVA BONICA CONVENI UB </t>
  </si>
  <si>
    <t>FUNDACIÓ NEXE</t>
  </si>
  <si>
    <t>UNIVERSITAT DE BARCELONA</t>
  </si>
  <si>
    <t>CONSELL COMARCAL</t>
  </si>
  <si>
    <t>DIBA. BIBLIIOTECA LLIBRES</t>
  </si>
  <si>
    <t>47000</t>
  </si>
  <si>
    <t>APORTACIÓ GRIFERIA TRES. FUNDACIÓ BOTET</t>
  </si>
  <si>
    <t>RENTING O LEASING EDIFICI POLICIA</t>
  </si>
  <si>
    <t>AMORTITZACIO CREDIT SECTOR PÚBLIC</t>
  </si>
  <si>
    <t>ESTUDIS I SERVEIS TÈCNICS ECONÒMICS</t>
  </si>
  <si>
    <t>CONTRACTE I MANTENIMENT PAVELLÓ</t>
  </si>
  <si>
    <t>BEQUES MEJADOR - SUPORT EDUCATIU</t>
  </si>
  <si>
    <t>Secretaria</t>
  </si>
  <si>
    <t>Serveis Territorials</t>
  </si>
  <si>
    <t>Joventut</t>
  </si>
  <si>
    <t>Servei Generals</t>
  </si>
  <si>
    <t>Ensenyament</t>
  </si>
  <si>
    <t>Informàtica</t>
  </si>
  <si>
    <t>Participació</t>
  </si>
  <si>
    <t>CLUB FUTBOL VALLIRANA</t>
  </si>
  <si>
    <t>PROTECCIÓ CIVIL</t>
  </si>
  <si>
    <t>AMPA BARRUFETS</t>
  </si>
  <si>
    <t>CENTRE EXCURSIONISTA VALLIRANA</t>
  </si>
  <si>
    <t>ESCOLA POMPEU FABRA</t>
  </si>
  <si>
    <t>ESCOLA LA GINESTA</t>
  </si>
  <si>
    <t>ESCOLA L'OLIVERA</t>
  </si>
  <si>
    <t xml:space="preserve"> GRUP D'ESPLAI PARRÒQUIA DE VALLIRANA</t>
  </si>
  <si>
    <t>ESCOLA CAMPDERROS</t>
  </si>
  <si>
    <t>APUNT ASS. PERSONES UNIDES NOSTRES TRADICIONS</t>
  </si>
  <si>
    <t>AMPA TALAIA</t>
  </si>
  <si>
    <t>AMPA DOMINIQUES</t>
  </si>
  <si>
    <t>AMPA POMPEU FABRA</t>
  </si>
  <si>
    <t>AMPA LA GINESTA</t>
  </si>
  <si>
    <t>AMPA L'OLIVERA</t>
  </si>
  <si>
    <t>ESCOLA IRIS EDUCACIÓ ESPECIAL</t>
  </si>
  <si>
    <t>AMPA VALL D'ARUS</t>
  </si>
  <si>
    <t>ESCOLA DE MUSICA</t>
  </si>
  <si>
    <t>A.C.M./ LOCALRET/AMTU /DGSC/ F.M.C.</t>
  </si>
  <si>
    <t>CLUB PATINATGE VALLIRANA</t>
  </si>
  <si>
    <t>CASINO VALLIRANENC- SECCIÓ DE TEATRE</t>
  </si>
  <si>
    <t>CLUB RÍTMICA VALLIRANA</t>
  </si>
  <si>
    <t xml:space="preserve"> CLUB PETANCA BASSIOLES</t>
  </si>
  <si>
    <t xml:space="preserve"> BTU-K-VALLIRANA</t>
  </si>
  <si>
    <t>ASSOCIACIÓ CONVOY</t>
  </si>
  <si>
    <t xml:space="preserve"> CLUB CICLISTA PINXO VALLIRANA</t>
  </si>
  <si>
    <t>AMICS DE VALLIRANA</t>
  </si>
  <si>
    <t>CLUB ATLÈTIC VETERANS VALLIRANA</t>
  </si>
  <si>
    <t>CLUB ESPORTIU HYUN SU VALLIRANA</t>
  </si>
  <si>
    <t>CERCLE ARTÍSTIC DE VALLIRANA</t>
  </si>
  <si>
    <t>TAGYM VALLIRANA</t>
  </si>
  <si>
    <t xml:space="preserve"> ASSOCIACIÓ FOTOGRÀFICA DE VALLIRANA</t>
  </si>
  <si>
    <t>CLUB NATACIÓ VALLIRANA</t>
  </si>
  <si>
    <t>CORAL L'ESCLAT DE VALLIRANA</t>
  </si>
  <si>
    <t>PENYA BLAUGRANA VALLIRANA</t>
  </si>
  <si>
    <t>TRANSPORT ADAPTAT IRIS</t>
  </si>
  <si>
    <t xml:space="preserve"> ASSOCIACIÓ DE PERSONES UNIDES PER LES NOSTRES TRADICIONS II</t>
  </si>
  <si>
    <t>CLUB DE PETANCA</t>
  </si>
  <si>
    <t xml:space="preserve"> CLUB TRIATLÓ VALLIRANA</t>
  </si>
  <si>
    <t>FUNDACIÓ ACOSU</t>
  </si>
  <si>
    <t>GRUP SARDANISTA ESPIGUES D'OR</t>
  </si>
  <si>
    <t>ASSOCIACIÓ ESPORTIVA VALLIRANA</t>
  </si>
  <si>
    <t>BÀSQUET VALLIRANA</t>
  </si>
  <si>
    <t>CONVENI PARROQUIA DE SANT MATEU BANC D'ALIMENTS</t>
  </si>
  <si>
    <t>COLLA DEL DRAC APOCALEUS</t>
  </si>
  <si>
    <t xml:space="preserve"> CLUB FUTBOL VALLIRANA</t>
  </si>
  <si>
    <t xml:space="preserve">CREU ROJA </t>
  </si>
  <si>
    <t>CONSORCI DE NORMALITZACIÓ LINGÜÍSTICA</t>
  </si>
  <si>
    <t>CENTRE D'ESTUDIS DEL BAIX LLOBREGAT</t>
  </si>
  <si>
    <t>RETRIBUCIONS COMPLEMENT DESTÍ FUNCIONARIS. EDUCACIÓ</t>
  </si>
  <si>
    <t>RETRIBUCIONS COMPLEMENT ESPECÍFIC FUNCIONARIS. EDUCACIÓ</t>
  </si>
  <si>
    <t>RETRIBUCIONS ALTRES COMPLEMENTS FUNCIONARIS. EDUCACIÓ</t>
  </si>
  <si>
    <t>SEGURETAT SOCIAL FUNCIONARIS. EDUCACIÓ</t>
  </si>
  <si>
    <t>RETRIBUCIONS BÀSIQUES. LABORAL TEMPORAL BIBLIOTECA</t>
  </si>
  <si>
    <t>SEGURETAT SOCIAL. LABORAL TEMPORAL BIBLIOTECA</t>
  </si>
  <si>
    <t>RETRIBUCIONS BÀSIQUES. LABORAL TEMPORAL INFORMÀTICA</t>
  </si>
  <si>
    <t>TRIENNIS. LABORAL TEMPORAL INFORMÀTICA</t>
  </si>
  <si>
    <t>SEGURETAT SOCIAL. LABORAL TEMPORAL INFORMÀTICA</t>
  </si>
  <si>
    <t>VALORACIÓ LLOCS DE TREBALL</t>
  </si>
  <si>
    <t>TOTAL PRESSUPOST DE SUBVENCIONS DIRECTES</t>
  </si>
  <si>
    <t>IMPORT ANUALITAT 2020</t>
  </si>
  <si>
    <t xml:space="preserve">ADCIÓ.GRAL.HAB.-NETEJA I ACONDICIONAMENT </t>
  </si>
  <si>
    <t xml:space="preserve">BIBLIOTECA FÀBRICA DEL COTÓ REP MANT CONSERV </t>
  </si>
  <si>
    <t>CULTURA CERCEL ARTÍSTIC DE VALLIRANA</t>
  </si>
  <si>
    <t>CULTURA ASSOCIACIÓ FOTOGRÀFICA DE VALLIRANA</t>
  </si>
  <si>
    <t>ESPORTS CONVENI ANY 2020 CLUB FUTBOL VALLIRANA</t>
  </si>
  <si>
    <t>ESPORTS CONVENI ANY 2020 BÀSQUET VALLIRANA</t>
  </si>
  <si>
    <t>ESPORTS CONVENI ANY 2020 ASSOCIACIÓ ESPORTIVA VALLIRANA</t>
  </si>
  <si>
    <t>ESPORTS CONVENI ANY 2020 CLUB TRIATLÓ VALLIRANA</t>
  </si>
  <si>
    <t>ESPORTS CONVENI ANY 2020 VALLIRANA CLUB DE PETANCA</t>
  </si>
  <si>
    <t>ESPORTS CONVENI ANY 2020 PENYA BLAUGRANA VALLIRANA</t>
  </si>
  <si>
    <t>ESPORTS CONVENI ANY 2020 CLUB NATACIÓ VALLIRANA</t>
  </si>
  <si>
    <t>ESPORTS CONVENI ANY 2020 ESPORTIU TAGYM VALLIRANA</t>
  </si>
  <si>
    <t>ESPORTS CONVENI ANY 2020 CLUB ESPORTIU HYUN SU VALLIRANA</t>
  </si>
  <si>
    <t>ESPORTS CONVENI ANY 2020 CLUB ATLÈTIC VETERANS VALLIRANA</t>
  </si>
  <si>
    <t>ESPORTS CONVENI ANY 2020 CLUB CICLISTA PINXO VALLIRANA</t>
  </si>
  <si>
    <t>ESPORTS CONVENI ANY 2020 CENTRE EXCURSIONISTA VALLIRANA</t>
  </si>
  <si>
    <t>ESPORTS CONVENI ANY 2020 CLUB PETANCA BASSIOLES</t>
  </si>
  <si>
    <t>ESPORTS CONVENI ANY 2020 CLUB RÍTMICA VALLIRANA</t>
  </si>
  <si>
    <t>ESPORTS CONVENI ANY 2020 CLUB PATINATGE VALLIRANA</t>
  </si>
  <si>
    <t>ESPORTS CONVENI ANY 2020 AMPA VERGE DEL ROSER</t>
  </si>
  <si>
    <t>PRESSUPOST 2021</t>
  </si>
  <si>
    <t>PRESSUPOST DE DESPESES 2021
AJUNTAMENT DE VALLIRANA</t>
  </si>
  <si>
    <t>DIBA. GESTOR D'EXPEDIENTS (NOVA)</t>
  </si>
  <si>
    <t>DIBA. PARTICIPACIÓ PRESSUPOSTOS PARTICIPATIUS</t>
  </si>
  <si>
    <t>PLA INTERNACIONALITZACIÓ</t>
  </si>
  <si>
    <t>MOBILIARI CASA MESTRE</t>
  </si>
  <si>
    <t>PROJECTES OCUPACIO I DESENVOLUPAMENT LOCAL</t>
  </si>
  <si>
    <t>SUBV. CORRENTS CONSELL COMARCAL</t>
  </si>
  <si>
    <t>BAR PAVELLO</t>
  </si>
  <si>
    <t>INVERSIONS INSTAL.LACIOSN CEM</t>
  </si>
  <si>
    <t>ACTIVITATS I PROJECTES PERSONES GRANS</t>
  </si>
  <si>
    <t>AJUTS URGENCIA SOCIAL - HABITATGE</t>
  </si>
  <si>
    <t>ALTRES DESPESES DIVERSES D'URGENCIA SOCIAL COVID-19</t>
  </si>
  <si>
    <t>DIBA. ABORDATGE VIOL MASCLISTES</t>
  </si>
  <si>
    <t>FINANÇAMENT EXT LLUITA CONTRA L'EXCLUSIO INFANTS I ADOLESCENTS</t>
  </si>
  <si>
    <t>CONVENI CONSELL COMARCAL BUS ESCOLAR</t>
  </si>
  <si>
    <t>MILLORA XARXA DE SUBMINISTRAMENT D'AIGUA</t>
  </si>
  <si>
    <t>INVERSIONS EN LA XARXA DE CLAVAGUERAM</t>
  </si>
  <si>
    <t>ACTUACIONS D'MERGÈNCIA - EXECUCIONS SUBSIDIÀRIES D'OBRES</t>
  </si>
  <si>
    <t>PROJECTES REPARCELACIÓ I URBANITZACIÓ CAN PRUNERA</t>
  </si>
  <si>
    <t>PROJECTE DE REPARCELACIÓ PINATELLA, PENYAFORCADA I PLA DEL PELAC</t>
  </si>
  <si>
    <t>REDACCIO MPPU PINARS I PROJECTE I URBANITZACIÓ</t>
  </si>
  <si>
    <t>REHAB.ESTRUCT.EDIFICI POMPEU -OBRE SEGONA FASE</t>
  </si>
  <si>
    <t>TALUSSOS CARRER VENECIA</t>
  </si>
  <si>
    <t>OBRES URBANITZACIÓ LA BARQUERA</t>
  </si>
  <si>
    <t>INVERSIÓ PARCS INFANTILS</t>
  </si>
  <si>
    <t>MANTENIMENT I CONSERVACIÓ  INSTAL·LACIONS TÈRMIQUES ALS EDIFICIS/ CONTRA INCENDIS</t>
  </si>
  <si>
    <t>DIBA. PLA LOCAL DE SALUT</t>
  </si>
  <si>
    <t>G</t>
  </si>
  <si>
    <t>EM</t>
  </si>
  <si>
    <t>ACA SUBVENCIO LLERES</t>
  </si>
  <si>
    <t>QUOTES URBANISTIQUES LA BARQUERA</t>
  </si>
  <si>
    <t>QUOTES URBANISTIQUES SERVIS PLANEJAMENT URBANISTIC</t>
  </si>
  <si>
    <t>FRANGES PROTECCIO D'INCENDIS</t>
  </si>
  <si>
    <t>GESTIO FORESTAL PER A LA PREVENCIO D'INCENDIS</t>
  </si>
  <si>
    <t>INVERSIÓ EN  NINXOLS, COLUMBARIS I ENDERROCS VELLS</t>
  </si>
  <si>
    <t>CONTROL PLAGUES - MALALTIES VERD URBA</t>
  </si>
  <si>
    <t>QUOTES TALUSSOS VENECIA</t>
  </si>
  <si>
    <t>CAP 2</t>
  </si>
  <si>
    <t>CAP 3</t>
  </si>
  <si>
    <t>CAP 4</t>
  </si>
  <si>
    <t>CAP 6</t>
  </si>
  <si>
    <t>CAP 5</t>
  </si>
  <si>
    <t>CAP 8</t>
  </si>
  <si>
    <t>CAP 9</t>
  </si>
  <si>
    <t>QUOTES URBANITZACIÓ</t>
  </si>
  <si>
    <t>PROJECTE AUDITORIES ENERGETIQUES CREU ROJA</t>
  </si>
  <si>
    <t>PROJECTE AUDITORIES ENERGÈTIQUES CREU ROJA</t>
  </si>
  <si>
    <t>ECONOMIC</t>
  </si>
  <si>
    <t>CAP 1</t>
  </si>
  <si>
    <t>BENS CORRENS I SERVEIS</t>
  </si>
  <si>
    <t>DESPESES FINANCERES</t>
  </si>
  <si>
    <t>TRANFERÈNCIES CORRENTS</t>
  </si>
  <si>
    <t>FONS DE CONTINGÈNCIA</t>
  </si>
  <si>
    <t>INVERSIONS REALS</t>
  </si>
  <si>
    <t>DESPESES PERSONAL</t>
  </si>
  <si>
    <t xml:space="preserve">TOTAL PRESSUP. DESPESES </t>
  </si>
  <si>
    <t>Promoció economica</t>
  </si>
  <si>
    <t>SUPORT VETLLADORS SERVEI MENJADOR ESCOLARS</t>
  </si>
  <si>
    <t>DIBA PLA DE XOC COVID</t>
  </si>
  <si>
    <t>PARCEL.LES PRIV ED NO EDIFICADES - EXECUCIÓ SUBSIDIÀRIA</t>
  </si>
  <si>
    <t>DIBA. PLANS D'OCUPACIÓ</t>
  </si>
  <si>
    <t>MANTENIMENT SEMÀFORS I INFRAESTRUCTURES CARRER MAJOR</t>
  </si>
  <si>
    <t>INVERSIONS INSTAL.LACIONS CEM</t>
  </si>
  <si>
    <t>PROJECTES CONSELL DE REACTIVACIÓ SOCIAL I ECONOMICA</t>
  </si>
  <si>
    <t>PROJECTES CONSELL REACTIVACIÓ SOCIAL I ECONOMICA DE VALLIRANA</t>
  </si>
  <si>
    <t>AMPA CAMPDERROS</t>
  </si>
  <si>
    <t>ASSOCIACIÓ DEFENSA FORESTAL</t>
  </si>
  <si>
    <t>TOTAL INVERSIONS PRESSUPOST 2021</t>
  </si>
  <si>
    <t>AJUNTAMENT DE VALLIRANA
ANNEX D'INVERSIONS DEL PRESSUPOST 2021</t>
  </si>
  <si>
    <t>ANNEX DE SUBVENCIONS NOMINATIVES  DEL PRESSUPOST 2021</t>
  </si>
  <si>
    <t>TOTAL PRESSUP. DESPESES 2021</t>
  </si>
  <si>
    <t>RETRIBUCIONS BÀSIQUES FUNCIONARIS. EDUCACIÓ - GRUP A2</t>
  </si>
  <si>
    <t>TRIENNIS FUNCIONARIS. EDUCACIÓ</t>
  </si>
  <si>
    <t>RETRIBUCIONS BÀSIQUES. LABORAL TEMPORAL CULTURA</t>
  </si>
  <si>
    <t>TRIENNIS. LABORAL TEMPORAL CULTURA</t>
  </si>
  <si>
    <t>SEGURETAT SOCIAL. LABORAL TEMPORAL CULTURA</t>
  </si>
  <si>
    <t>TRIENNIS. LABORAL TEMPORAL BIBLIOTECA</t>
  </si>
  <si>
    <t>RETRIBUCIONS BÀSIQUES FUNCIONARIS. PROMOCIÓ ECONÒMICA - GRUP A1</t>
  </si>
  <si>
    <t>TRIENNIS FUNCIONARIS. PROMOCIÓ ECONÒMICA</t>
  </si>
  <si>
    <t>RETRIBUCIONS COMPLEMENT DESTÍ FUNCIONARIS. PROMOCIÓ ECONÒMICA</t>
  </si>
  <si>
    <t>RETRIBUCIONS COMPLEMENT ESPECÍFIC FUNCIONARIS. PROMOCIÓ ECONÒMICA</t>
  </si>
  <si>
    <t>RETRIBUCIONS ALTRES COMPLEMENTS FUNCIONARIS. PROMOCIÓ ECONÒMICA</t>
  </si>
  <si>
    <t>SEGURETAT SOCIAL FUNCIONARIS. PROMOCIÓ ECONÒMICA</t>
  </si>
  <si>
    <t>RETRIBUCIONS BÀSIQUES. LABORAL TEMPORAL. GABINET ALCALDIA</t>
  </si>
  <si>
    <t>TRIENNIS. LABORAL TEMPORAL. GABINET ALCALDIA</t>
  </si>
  <si>
    <t>SEGURETAT SOCIAL. LABORAL TEMPORAL. GABINET ALCALDIA</t>
  </si>
  <si>
    <t>RETRIBUCIONS BÀSIQUES FUNCIONARIS. GABINET ALCALDIA - GRUP A1</t>
  </si>
  <si>
    <t>RECÀRRECS i SANCIONS TGSS</t>
  </si>
  <si>
    <t>RECURSOS HUMANS - SERV. MÈDIC I PREVENCIÓ DE RISCOS i VIGILANCIA DE LA SALUT</t>
  </si>
  <si>
    <t>INTERESSOS CONVENI SENTÈNCIA 5400/2018</t>
  </si>
  <si>
    <t>CONVENI SENTENCIA 5400/2018</t>
  </si>
  <si>
    <t>PLA GENERAL D'INVERSIONS DIPUTACIÓ DE BARCELONA</t>
  </si>
  <si>
    <t>PUOSC - GENCAT</t>
  </si>
  <si>
    <t>NOVA</t>
  </si>
  <si>
    <t>PRESSUPOST D'INGRESSOS 2021
AJUNTAMENT DE VALLIRANA</t>
  </si>
  <si>
    <t>AJUNTAMENT DE VALLIRANA
PRESSUPOST 2021</t>
  </si>
  <si>
    <t>FINANÇAMENT GENERALITAT LLARS D'INFANTS</t>
  </si>
  <si>
    <t>CONVENI SENTÈNCIA  5400/2018</t>
  </si>
  <si>
    <t>BIBLIOTECA  ACTIVIDADES</t>
  </si>
  <si>
    <t>BIBLIOTECA COMPRA LLIBRES</t>
  </si>
  <si>
    <t>BIBLIOTECA COMPRA  ACTIVIDADES</t>
  </si>
  <si>
    <t>Cultura</t>
  </si>
  <si>
    <t>PLA DE BARRIS (PARCS, ASFALTS, VORERES, PACIFICACIONS, TALUSOS, PUNTS FOSCOS…)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</si>
</sst>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_-* #,##0\ _P_t_s_-;\-* #,##0\ _P_t_s_-;_-* &quot;-&quot;\ _P_t_s_-;_-@_-"/>
    <numFmt numFmtId="165" formatCode="#,##0.00\ &quot;€&quot;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1"/>
      <name val="Arial Narrow"/>
      <family val="2"/>
    </font>
    <font>
      <sz val="11"/>
      <color rgb="FFFF0000"/>
      <name val="Calibri"/>
      <family val="2"/>
      <scheme val="minor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indexed="9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206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i/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1" fontId="5" fillId="2" borderId="4" xfId="1" applyNumberFormat="1" applyFont="1" applyFill="1" applyBorder="1"/>
    <xf numFmtId="1" fontId="5" fillId="2" borderId="5" xfId="1" applyNumberFormat="1" applyFont="1" applyFill="1" applyBorder="1"/>
    <xf numFmtId="49" fontId="5" fillId="2" borderId="5" xfId="1" applyNumberFormat="1" applyFont="1" applyFill="1" applyBorder="1"/>
    <xf numFmtId="0" fontId="3" fillId="0" borderId="0" xfId="0" applyFont="1" applyBorder="1"/>
    <xf numFmtId="1" fontId="6" fillId="0" borderId="0" xfId="1" applyNumberFormat="1" applyFont="1" applyFill="1" applyBorder="1"/>
    <xf numFmtId="49" fontId="6" fillId="0" borderId="0" xfId="1" applyNumberFormat="1" applyFont="1" applyFill="1" applyBorder="1"/>
    <xf numFmtId="4" fontId="6" fillId="0" borderId="0" xfId="1" applyNumberFormat="1" applyFont="1" applyFill="1" applyBorder="1" applyAlignment="1">
      <alignment horizontal="center" wrapText="1"/>
    </xf>
    <xf numFmtId="0" fontId="3" fillId="0" borderId="0" xfId="0" applyFont="1" applyFill="1"/>
    <xf numFmtId="49" fontId="5" fillId="2" borderId="8" xfId="1" applyNumberFormat="1" applyFont="1" applyFill="1" applyBorder="1"/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5" fillId="2" borderId="8" xfId="1" applyNumberFormat="1" applyFont="1" applyFill="1" applyBorder="1"/>
    <xf numFmtId="1" fontId="5" fillId="2" borderId="8" xfId="1" applyNumberFormat="1" applyFont="1" applyFill="1" applyBorder="1"/>
    <xf numFmtId="0" fontId="5" fillId="2" borderId="8" xfId="1" applyFont="1" applyFill="1" applyBorder="1"/>
    <xf numFmtId="0" fontId="8" fillId="0" borderId="0" xfId="0" applyFont="1"/>
    <xf numFmtId="4" fontId="9" fillId="0" borderId="0" xfId="0" applyNumberFormat="1" applyFont="1"/>
    <xf numFmtId="0" fontId="8" fillId="3" borderId="9" xfId="0" applyFont="1" applyFill="1" applyBorder="1" applyProtection="1">
      <protection locked="0"/>
    </xf>
    <xf numFmtId="0" fontId="8" fillId="0" borderId="9" xfId="0" applyFont="1" applyFill="1" applyBorder="1" applyProtection="1">
      <protection locked="0"/>
    </xf>
    <xf numFmtId="0" fontId="8" fillId="0" borderId="9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0" fontId="11" fillId="2" borderId="9" xfId="0" applyFont="1" applyFill="1" applyBorder="1"/>
    <xf numFmtId="4" fontId="11" fillId="2" borderId="9" xfId="0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8" fontId="8" fillId="0" borderId="0" xfId="0" applyNumberFormat="1" applyFo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" fontId="5" fillId="2" borderId="9" xfId="1" applyNumberFormat="1" applyFont="1" applyFill="1" applyBorder="1"/>
    <xf numFmtId="49" fontId="5" fillId="2" borderId="9" xfId="1" applyNumberFormat="1" applyFont="1" applyFill="1" applyBorder="1"/>
    <xf numFmtId="4" fontId="5" fillId="2" borderId="9" xfId="1" applyNumberFormat="1" applyFont="1" applyFill="1" applyBorder="1" applyAlignment="1">
      <alignment horizontal="center" wrapText="1"/>
    </xf>
    <xf numFmtId="49" fontId="8" fillId="0" borderId="9" xfId="0" applyNumberFormat="1" applyFont="1" applyFill="1" applyBorder="1" applyAlignment="1">
      <alignment horizontal="left"/>
    </xf>
    <xf numFmtId="49" fontId="8" fillId="0" borderId="9" xfId="0" applyNumberFormat="1" applyFont="1" applyFill="1" applyBorder="1" applyAlignment="1">
      <alignment horizontal="center"/>
    </xf>
    <xf numFmtId="4" fontId="9" fillId="0" borderId="9" xfId="0" applyNumberFormat="1" applyFont="1" applyBorder="1"/>
    <xf numFmtId="0" fontId="10" fillId="2" borderId="9" xfId="0" applyFont="1" applyFill="1" applyBorder="1" applyProtection="1">
      <protection locked="0"/>
    </xf>
    <xf numFmtId="1" fontId="11" fillId="2" borderId="9" xfId="0" applyNumberFormat="1" applyFont="1" applyFill="1" applyBorder="1" applyAlignment="1">
      <alignment horizontal="center"/>
    </xf>
    <xf numFmtId="8" fontId="11" fillId="2" borderId="9" xfId="2" applyNumberFormat="1" applyFont="1" applyFill="1" applyBorder="1"/>
    <xf numFmtId="165" fontId="11" fillId="2" borderId="9" xfId="0" applyNumberFormat="1" applyFont="1" applyFill="1" applyBorder="1"/>
    <xf numFmtId="1" fontId="5" fillId="0" borderId="0" xfId="1" applyNumberFormat="1" applyFont="1" applyFill="1" applyBorder="1"/>
    <xf numFmtId="49" fontId="5" fillId="0" borderId="0" xfId="1" applyNumberFormat="1" applyFont="1" applyFill="1" applyBorder="1"/>
    <xf numFmtId="4" fontId="5" fillId="0" borderId="0" xfId="1" applyNumberFormat="1" applyFont="1" applyFill="1" applyBorder="1" applyAlignment="1">
      <alignment horizontal="center" wrapText="1"/>
    </xf>
    <xf numFmtId="0" fontId="0" fillId="0" borderId="0" xfId="0" applyFill="1"/>
    <xf numFmtId="0" fontId="13" fillId="0" borderId="0" xfId="0" applyFont="1"/>
    <xf numFmtId="0" fontId="14" fillId="0" borderId="0" xfId="0" applyFont="1" applyFill="1"/>
    <xf numFmtId="0" fontId="3" fillId="0" borderId="22" xfId="0" applyFont="1" applyBorder="1"/>
    <xf numFmtId="0" fontId="3" fillId="0" borderId="23" xfId="0" applyFont="1" applyBorder="1"/>
    <xf numFmtId="0" fontId="5" fillId="2" borderId="9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8" fontId="5" fillId="2" borderId="31" xfId="0" applyNumberFormat="1" applyFont="1" applyFill="1" applyBorder="1"/>
    <xf numFmtId="0" fontId="5" fillId="0" borderId="0" xfId="0" applyFont="1" applyFill="1" applyAlignment="1">
      <alignment vertical="center"/>
    </xf>
    <xf numFmtId="0" fontId="11" fillId="2" borderId="36" xfId="0" applyFont="1" applyFill="1" applyBorder="1"/>
    <xf numFmtId="0" fontId="11" fillId="2" borderId="31" xfId="0" applyFont="1" applyFill="1" applyBorder="1"/>
    <xf numFmtId="0" fontId="5" fillId="2" borderId="26" xfId="0" applyFont="1" applyFill="1" applyBorder="1" applyAlignment="1">
      <alignment horizontal="center" wrapText="1"/>
    </xf>
    <xf numFmtId="8" fontId="0" fillId="0" borderId="0" xfId="0" applyNumberFormat="1"/>
    <xf numFmtId="0" fontId="1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4" fontId="6" fillId="0" borderId="0" xfId="0" applyNumberFormat="1" applyFont="1" applyBorder="1"/>
    <xf numFmtId="10" fontId="6" fillId="0" borderId="0" xfId="0" applyNumberFormat="1" applyFont="1" applyBorder="1"/>
    <xf numFmtId="4" fontId="3" fillId="0" borderId="0" xfId="0" applyNumberFormat="1" applyFont="1" applyBorder="1"/>
    <xf numFmtId="10" fontId="7" fillId="0" borderId="0" xfId="0" applyNumberFormat="1" applyFont="1" applyBorder="1"/>
    <xf numFmtId="4" fontId="7" fillId="0" borderId="0" xfId="0" applyNumberFormat="1" applyFont="1" applyBorder="1"/>
    <xf numFmtId="0" fontId="6" fillId="0" borderId="0" xfId="0" applyFont="1" applyFill="1" applyBorder="1"/>
    <xf numFmtId="10" fontId="3" fillId="0" borderId="0" xfId="0" applyNumberFormat="1" applyFont="1" applyBorder="1"/>
    <xf numFmtId="0" fontId="5" fillId="2" borderId="24" xfId="0" applyFont="1" applyFill="1" applyBorder="1"/>
    <xf numFmtId="0" fontId="5" fillId="2" borderId="8" xfId="0" applyFont="1" applyFill="1" applyBorder="1"/>
    <xf numFmtId="4" fontId="5" fillId="2" borderId="8" xfId="0" applyNumberFormat="1" applyFont="1" applyFill="1" applyBorder="1"/>
    <xf numFmtId="10" fontId="5" fillId="2" borderId="8" xfId="0" applyNumberFormat="1" applyFont="1" applyFill="1" applyBorder="1"/>
    <xf numFmtId="0" fontId="5" fillId="2" borderId="2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22" xfId="0" applyFont="1" applyBorder="1"/>
    <xf numFmtId="0" fontId="3" fillId="0" borderId="0" xfId="0" applyFont="1" applyFill="1" applyBorder="1"/>
    <xf numFmtId="4" fontId="1" fillId="0" borderId="0" xfId="0" applyNumberFormat="1" applyFont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25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/>
    <xf numFmtId="8" fontId="6" fillId="4" borderId="14" xfId="0" applyNumberFormat="1" applyFont="1" applyFill="1" applyBorder="1"/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/>
    <xf numFmtId="8" fontId="6" fillId="4" borderId="17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/>
    <xf numFmtId="165" fontId="6" fillId="4" borderId="0" xfId="0" applyNumberFormat="1" applyFont="1" applyFill="1" applyBorder="1"/>
    <xf numFmtId="8" fontId="5" fillId="2" borderId="1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" fontId="8" fillId="0" borderId="9" xfId="0" applyNumberFormat="1" applyFont="1" applyFill="1" applyBorder="1"/>
    <xf numFmtId="43" fontId="0" fillId="0" borderId="0" xfId="3" applyFont="1"/>
    <xf numFmtId="4" fontId="3" fillId="0" borderId="0" xfId="0" applyNumberFormat="1" applyFont="1" applyBorder="1" applyAlignment="1">
      <alignment horizontal="right"/>
    </xf>
    <xf numFmtId="0" fontId="10" fillId="2" borderId="9" xfId="0" applyFont="1" applyFill="1" applyBorder="1" applyAlignment="1" applyProtection="1">
      <alignment horizontal="center"/>
      <protection locked="0"/>
    </xf>
    <xf numFmtId="8" fontId="3" fillId="0" borderId="0" xfId="0" applyNumberFormat="1" applyFont="1"/>
    <xf numFmtId="1" fontId="8" fillId="0" borderId="9" xfId="1" applyNumberFormat="1" applyFont="1" applyBorder="1" applyAlignment="1">
      <alignment horizontal="center"/>
    </xf>
    <xf numFmtId="1" fontId="8" fillId="0" borderId="9" xfId="1" applyNumberFormat="1" applyFont="1" applyBorder="1" applyAlignment="1">
      <alignment horizontal="left"/>
    </xf>
    <xf numFmtId="4" fontId="5" fillId="2" borderId="30" xfId="1" applyNumberFormat="1" applyFont="1" applyFill="1" applyBorder="1"/>
    <xf numFmtId="1" fontId="5" fillId="2" borderId="40" xfId="1" applyNumberFormat="1" applyFont="1" applyFill="1" applyBorder="1"/>
    <xf numFmtId="49" fontId="5" fillId="2" borderId="5" xfId="1" applyNumberFormat="1" applyFont="1" applyFill="1" applyBorder="1" applyAlignment="1">
      <alignment horizontal="center"/>
    </xf>
    <xf numFmtId="4" fontId="8" fillId="3" borderId="9" xfId="0" applyNumberFormat="1" applyFont="1" applyFill="1" applyBorder="1"/>
    <xf numFmtId="3" fontId="0" fillId="0" borderId="0" xfId="0" applyNumberFormat="1"/>
    <xf numFmtId="4" fontId="0" fillId="0" borderId="0" xfId="0" applyNumberFormat="1"/>
    <xf numFmtId="0" fontId="0" fillId="0" borderId="0" xfId="0" applyBorder="1"/>
    <xf numFmtId="3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4" fontId="24" fillId="0" borderId="0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49" fontId="26" fillId="0" borderId="0" xfId="1" applyNumberFormat="1" applyFont="1"/>
    <xf numFmtId="4" fontId="26" fillId="0" borderId="0" xfId="1" applyNumberFormat="1" applyFont="1"/>
    <xf numFmtId="1" fontId="26" fillId="0" borderId="0" xfId="1" applyNumberFormat="1" applyFont="1" applyFill="1"/>
    <xf numFmtId="49" fontId="4" fillId="0" borderId="0" xfId="1" applyNumberFormat="1"/>
    <xf numFmtId="4" fontId="4" fillId="0" borderId="0" xfId="1" applyNumberFormat="1"/>
    <xf numFmtId="49" fontId="27" fillId="0" borderId="0" xfId="1" applyNumberFormat="1" applyFont="1"/>
    <xf numFmtId="3" fontId="13" fillId="0" borderId="0" xfId="0" applyNumberFormat="1" applyFont="1"/>
    <xf numFmtId="0" fontId="4" fillId="0" borderId="0" xfId="1"/>
    <xf numFmtId="4" fontId="23" fillId="0" borderId="0" xfId="0" applyNumberFormat="1" applyFont="1"/>
    <xf numFmtId="0" fontId="0" fillId="3" borderId="0" xfId="0" applyFill="1" applyBorder="1"/>
    <xf numFmtId="8" fontId="21" fillId="2" borderId="9" xfId="2" applyNumberFormat="1" applyFont="1" applyFill="1" applyBorder="1"/>
    <xf numFmtId="43" fontId="28" fillId="0" borderId="0" xfId="3" applyFont="1" applyBorder="1"/>
    <xf numFmtId="0" fontId="30" fillId="0" borderId="0" xfId="0" applyFont="1"/>
    <xf numFmtId="43" fontId="7" fillId="0" borderId="0" xfId="3" applyFont="1" applyBorder="1"/>
    <xf numFmtId="0" fontId="28" fillId="0" borderId="0" xfId="0" applyFont="1"/>
    <xf numFmtId="43" fontId="29" fillId="0" borderId="0" xfId="3" applyFont="1" applyFill="1" applyBorder="1"/>
    <xf numFmtId="0" fontId="6" fillId="3" borderId="0" xfId="0" applyFont="1" applyFill="1" applyBorder="1"/>
    <xf numFmtId="43" fontId="6" fillId="0" borderId="0" xfId="3" applyFont="1" applyFill="1" applyBorder="1"/>
    <xf numFmtId="0" fontId="31" fillId="0" borderId="0" xfId="0" applyFont="1" applyBorder="1" applyAlignment="1">
      <alignment horizontal="center"/>
    </xf>
    <xf numFmtId="43" fontId="29" fillId="0" borderId="0" xfId="3" applyFont="1" applyBorder="1"/>
    <xf numFmtId="43" fontId="29" fillId="0" borderId="0" xfId="0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8" fontId="6" fillId="4" borderId="13" xfId="0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0" fontId="8" fillId="3" borderId="41" xfId="0" applyFont="1" applyFill="1" applyBorder="1" applyProtection="1">
      <protection locked="0"/>
    </xf>
    <xf numFmtId="0" fontId="0" fillId="3" borderId="0" xfId="0" applyFill="1"/>
    <xf numFmtId="43" fontId="29" fillId="3" borderId="0" xfId="3" applyFont="1" applyFill="1" applyBorder="1"/>
    <xf numFmtId="43" fontId="6" fillId="3" borderId="0" xfId="3" applyFont="1" applyFill="1" applyBorder="1"/>
    <xf numFmtId="43" fontId="15" fillId="3" borderId="0" xfId="3" applyFont="1" applyFill="1" applyBorder="1"/>
    <xf numFmtId="0" fontId="8" fillId="0" borderId="9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>
      <alignment horizontal="left"/>
    </xf>
    <xf numFmtId="4" fontId="8" fillId="3" borderId="41" xfId="0" applyNumberFormat="1" applyFont="1" applyFill="1" applyBorder="1"/>
    <xf numFmtId="1" fontId="8" fillId="3" borderId="9" xfId="1" applyNumberFormat="1" applyFont="1" applyFill="1" applyBorder="1" applyAlignment="1">
      <alignment horizontal="center"/>
    </xf>
    <xf numFmtId="1" fontId="8" fillId="0" borderId="41" xfId="1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9" xfId="0" applyFont="1" applyFill="1" applyBorder="1" applyAlignment="1" applyProtection="1">
      <alignment horizontal="center"/>
      <protection locked="0"/>
    </xf>
    <xf numFmtId="0" fontId="8" fillId="3" borderId="9" xfId="0" applyFont="1" applyFill="1" applyBorder="1"/>
    <xf numFmtId="0" fontId="5" fillId="2" borderId="2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" fontId="5" fillId="2" borderId="40" xfId="1" applyNumberFormat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0" fillId="2" borderId="1" xfId="1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wrapText="1"/>
    </xf>
  </cellXfs>
  <cellStyles count="26">
    <cellStyle name="Euro" xfId="2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Millares" xfId="3" builtinId="3"/>
    <cellStyle name="Normal" xfId="0" builtinId="0"/>
    <cellStyle name="Normal_Hoja1" xfId="1"/>
  </cellStyles>
  <dxfs count="0"/>
  <tableStyles count="0" defaultTableStyle="TableStyleMedium2" defaultPivotStyle="PivotStyleLight16"/>
  <colors>
    <mruColors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centeby\AppData\Local\Microsoft\Windows\INetCache\Content.Outlook\0L2UE7OX\pressupost%202020%20v.1%20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PING"/>
      <sheetName val="PDES"/>
      <sheetName val="despeses ordenades econ"/>
      <sheetName val="resum per imprimir"/>
      <sheetName val="INVERSIONS"/>
      <sheetName val="ECON"/>
      <sheetName val="SUB NOMINATIVES"/>
      <sheetName val="ACA"/>
      <sheetName val="neteja"/>
      <sheetName val="pendent informe Sevilla"/>
    </sheetNames>
    <sheetDataSet>
      <sheetData sheetId="0"/>
      <sheetData sheetId="1">
        <row r="6">
          <cell r="D6">
            <v>9132740.1999999993</v>
          </cell>
          <cell r="E6">
            <v>9765200</v>
          </cell>
        </row>
        <row r="12">
          <cell r="E12">
            <v>200000</v>
          </cell>
        </row>
        <row r="68">
          <cell r="E68">
            <v>4095056.01</v>
          </cell>
        </row>
        <row r="125">
          <cell r="E125">
            <v>77000</v>
          </cell>
        </row>
        <row r="132">
          <cell r="E132">
            <v>0</v>
          </cell>
        </row>
        <row r="134">
          <cell r="E134">
            <v>0</v>
          </cell>
        </row>
        <row r="139">
          <cell r="E139">
            <v>17500</v>
          </cell>
        </row>
        <row r="141">
          <cell r="E141">
            <v>2375000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0" workbookViewId="0">
      <selection activeCell="A40" sqref="A1:G40"/>
    </sheetView>
  </sheetViews>
  <sheetFormatPr baseColWidth="10" defaultRowHeight="15.75" x14ac:dyDescent="0.25"/>
  <cols>
    <col min="1" max="1" width="11.42578125" style="56"/>
    <col min="2" max="2" width="26.42578125" style="56" bestFit="1" customWidth="1"/>
    <col min="3" max="3" width="26.42578125" style="56" customWidth="1"/>
    <col min="4" max="4" width="21.28515625" style="56" bestFit="1" customWidth="1"/>
    <col min="5" max="5" width="15.42578125" style="56" hidden="1" customWidth="1"/>
    <col min="6" max="6" width="14.42578125" style="56" bestFit="1" customWidth="1"/>
    <col min="7" max="7" width="17.5703125" style="56" customWidth="1"/>
    <col min="8" max="8" width="18" style="56" customWidth="1"/>
    <col min="9" max="9" width="4" style="56" customWidth="1"/>
    <col min="10" max="10" width="1.140625" style="56" customWidth="1"/>
    <col min="11" max="11" width="14.28515625" customWidth="1"/>
    <col min="12" max="12" width="11.7109375" bestFit="1" customWidth="1"/>
    <col min="13" max="13" width="14" customWidth="1"/>
  </cols>
  <sheetData>
    <row r="1" spans="1:14" ht="15" customHeight="1" x14ac:dyDescent="0.25">
      <c r="A1" s="156" t="s">
        <v>970</v>
      </c>
      <c r="B1" s="157"/>
      <c r="C1" s="157"/>
      <c r="D1" s="157"/>
      <c r="E1" s="157"/>
      <c r="F1" s="157"/>
      <c r="G1" s="158"/>
    </row>
    <row r="2" spans="1:14" ht="15.75" customHeight="1" x14ac:dyDescent="0.25">
      <c r="A2" s="159"/>
      <c r="B2" s="160"/>
      <c r="C2" s="160"/>
      <c r="D2" s="160"/>
      <c r="E2" s="160"/>
      <c r="F2" s="160"/>
      <c r="G2" s="161"/>
    </row>
    <row r="3" spans="1:14" ht="16.5" thickBot="1" x14ac:dyDescent="0.3">
      <c r="A3" s="162"/>
      <c r="B3" s="163"/>
      <c r="C3" s="163"/>
      <c r="D3" s="163"/>
      <c r="E3" s="163"/>
      <c r="F3" s="163"/>
      <c r="G3" s="164"/>
    </row>
    <row r="4" spans="1:14" ht="16.149999999999999" customHeight="1" x14ac:dyDescent="0.25">
      <c r="A4" s="57"/>
      <c r="B4" s="58"/>
      <c r="C4" s="58"/>
      <c r="D4" s="58"/>
      <c r="E4" s="58"/>
      <c r="F4" s="58"/>
      <c r="G4" s="58"/>
      <c r="K4" s="1"/>
      <c r="L4" s="1"/>
    </row>
    <row r="5" spans="1:14" ht="16.5" customHeight="1" thickBot="1" x14ac:dyDescent="0.3">
      <c r="A5" s="59" t="s">
        <v>656</v>
      </c>
      <c r="B5" s="60"/>
      <c r="C5" s="60">
        <v>2021</v>
      </c>
      <c r="D5" s="60">
        <v>2020</v>
      </c>
      <c r="E5" s="60">
        <v>2018</v>
      </c>
      <c r="F5" s="76" t="s">
        <v>657</v>
      </c>
      <c r="G5" s="76" t="s">
        <v>658</v>
      </c>
      <c r="K5" s="1"/>
      <c r="L5" s="1"/>
    </row>
    <row r="6" spans="1:14" x14ac:dyDescent="0.25">
      <c r="A6" s="61"/>
      <c r="B6" s="62"/>
      <c r="C6" s="62"/>
      <c r="D6" s="62"/>
      <c r="E6" s="62"/>
      <c r="F6" s="62"/>
      <c r="G6" s="62"/>
      <c r="K6" s="1"/>
      <c r="L6" s="1"/>
    </row>
    <row r="7" spans="1:14" x14ac:dyDescent="0.25">
      <c r="A7" s="46"/>
      <c r="B7" s="63" t="s">
        <v>659</v>
      </c>
      <c r="C7" s="64">
        <f>SUM(C8:C12)</f>
        <v>19176834.309999999</v>
      </c>
      <c r="D7" s="64">
        <f>SUM(D8:D12)</f>
        <v>16748322.920000002</v>
      </c>
      <c r="E7" s="64">
        <f>SUM(E8:E12)</f>
        <v>16841523.91</v>
      </c>
      <c r="F7" s="67">
        <f>+(C7-D7)/D7</f>
        <v>0.14500027266013549</v>
      </c>
      <c r="G7" s="64">
        <f t="shared" ref="G7" si="0">SUM(G8:G12)</f>
        <v>2428511.3899999987</v>
      </c>
      <c r="K7" s="1"/>
      <c r="L7" s="1"/>
    </row>
    <row r="8" spans="1:14" x14ac:dyDescent="0.25">
      <c r="A8" s="46" t="s">
        <v>660</v>
      </c>
      <c r="B8" s="5" t="s">
        <v>661</v>
      </c>
      <c r="C8" s="66">
        <v>8886333.7100000009</v>
      </c>
      <c r="D8" s="66">
        <v>9243457.4600000009</v>
      </c>
      <c r="E8" s="66">
        <f>[1]PING!E6</f>
        <v>9765200</v>
      </c>
      <c r="F8" s="67">
        <f t="shared" ref="F8:F21" si="1">+(C8-D8)/D8</f>
        <v>-3.8635299783161436E-2</v>
      </c>
      <c r="G8" s="68">
        <f t="shared" ref="G8:G12" si="2">C8-D8</f>
        <v>-357123.75</v>
      </c>
      <c r="K8" s="1"/>
      <c r="L8" s="1"/>
    </row>
    <row r="9" spans="1:14" x14ac:dyDescent="0.25">
      <c r="A9" s="46" t="s">
        <v>662</v>
      </c>
      <c r="B9" s="5" t="s">
        <v>663</v>
      </c>
      <c r="C9" s="66">
        <v>275000</v>
      </c>
      <c r="D9" s="66">
        <v>216000</v>
      </c>
      <c r="E9" s="66">
        <f>[1]PING!E12</f>
        <v>200000</v>
      </c>
      <c r="F9" s="67">
        <f t="shared" si="1"/>
        <v>0.27314814814814814</v>
      </c>
      <c r="G9" s="68">
        <f t="shared" si="2"/>
        <v>59000</v>
      </c>
      <c r="K9" s="1"/>
      <c r="L9" s="1"/>
    </row>
    <row r="10" spans="1:14" x14ac:dyDescent="0.25">
      <c r="A10" s="46" t="s">
        <v>664</v>
      </c>
      <c r="B10" s="5" t="s">
        <v>665</v>
      </c>
      <c r="C10" s="66">
        <v>5274005.0599999996</v>
      </c>
      <c r="D10" s="66">
        <v>2610958.06</v>
      </c>
      <c r="E10" s="66">
        <v>2704267.9</v>
      </c>
      <c r="F10" s="67">
        <f t="shared" si="1"/>
        <v>1.0199501251276322</v>
      </c>
      <c r="G10" s="68">
        <f t="shared" si="2"/>
        <v>2663046.9999999995</v>
      </c>
      <c r="K10" s="1"/>
      <c r="L10" s="1"/>
    </row>
    <row r="11" spans="1:14" x14ac:dyDescent="0.25">
      <c r="A11" s="46" t="s">
        <v>666</v>
      </c>
      <c r="B11" s="5" t="s">
        <v>667</v>
      </c>
      <c r="C11" s="66">
        <v>4591960.2299999995</v>
      </c>
      <c r="D11" s="66">
        <v>4552841.24</v>
      </c>
      <c r="E11" s="66">
        <f>[1]PING!E68</f>
        <v>4095056.01</v>
      </c>
      <c r="F11" s="67">
        <f t="shared" si="1"/>
        <v>8.5922148253953379E-3</v>
      </c>
      <c r="G11" s="68">
        <f t="shared" si="2"/>
        <v>39118.989999999292</v>
      </c>
      <c r="K11" s="1"/>
      <c r="L11" s="1"/>
      <c r="N11" s="109"/>
    </row>
    <row r="12" spans="1:14" x14ac:dyDescent="0.25">
      <c r="A12" s="46" t="s">
        <v>668</v>
      </c>
      <c r="B12" s="5" t="s">
        <v>669</v>
      </c>
      <c r="C12" s="66">
        <v>149535.31</v>
      </c>
      <c r="D12" s="66">
        <v>125066.16</v>
      </c>
      <c r="E12" s="66">
        <f>[1]PING!E125</f>
        <v>77000</v>
      </c>
      <c r="F12" s="67">
        <f t="shared" si="1"/>
        <v>0.19564964655507128</v>
      </c>
      <c r="G12" s="68">
        <f t="shared" si="2"/>
        <v>24469.149999999994</v>
      </c>
      <c r="K12" s="1"/>
      <c r="L12" s="1"/>
    </row>
    <row r="13" spans="1:14" x14ac:dyDescent="0.25">
      <c r="A13" s="46"/>
      <c r="B13" s="5"/>
      <c r="C13" s="66"/>
      <c r="D13" s="66"/>
      <c r="E13" s="66"/>
      <c r="F13" s="67"/>
      <c r="G13" s="66"/>
      <c r="K13" s="1"/>
      <c r="L13" s="1"/>
    </row>
    <row r="14" spans="1:14" x14ac:dyDescent="0.25">
      <c r="A14" s="46"/>
      <c r="B14" s="63" t="s">
        <v>670</v>
      </c>
      <c r="C14" s="64">
        <f>SUM(C15:C16)</f>
        <v>1582680.7</v>
      </c>
      <c r="D14" s="64">
        <f>SUM(D15:D16)</f>
        <v>404788.41000000003</v>
      </c>
      <c r="E14" s="64">
        <f>SUM(E15:E16)</f>
        <v>0</v>
      </c>
      <c r="F14" s="67">
        <f t="shared" si="1"/>
        <v>2.909896283838759</v>
      </c>
      <c r="G14" s="64">
        <f>C14-D14</f>
        <v>1177892.29</v>
      </c>
      <c r="K14" s="1"/>
      <c r="L14" s="1"/>
    </row>
    <row r="15" spans="1:14" x14ac:dyDescent="0.25">
      <c r="A15" s="46" t="s">
        <v>671</v>
      </c>
      <c r="B15" s="5" t="s">
        <v>672</v>
      </c>
      <c r="C15" s="66">
        <v>150000</v>
      </c>
      <c r="D15">
        <v>0</v>
      </c>
      <c r="E15" s="66">
        <f>[1]PING!E132</f>
        <v>0</v>
      </c>
      <c r="F15" s="67"/>
      <c r="G15" s="68">
        <f t="shared" ref="G15:G16" si="3">C15-D15</f>
        <v>150000</v>
      </c>
      <c r="K15" s="1"/>
      <c r="L15" s="1"/>
    </row>
    <row r="16" spans="1:14" x14ac:dyDescent="0.25">
      <c r="A16" s="46" t="s">
        <v>673</v>
      </c>
      <c r="B16" s="5" t="s">
        <v>674</v>
      </c>
      <c r="C16" s="66">
        <v>1432680.7</v>
      </c>
      <c r="D16" s="66">
        <v>404788.41000000003</v>
      </c>
      <c r="E16" s="66">
        <f>[1]PING!E134</f>
        <v>0</v>
      </c>
      <c r="F16" s="67">
        <f t="shared" si="1"/>
        <v>2.5393323143812339</v>
      </c>
      <c r="G16" s="68">
        <f t="shared" si="3"/>
        <v>1027892.2899999999</v>
      </c>
      <c r="K16" s="1"/>
      <c r="L16" s="1"/>
    </row>
    <row r="17" spans="1:12" x14ac:dyDescent="0.25">
      <c r="A17" s="46"/>
      <c r="B17" s="69" t="s">
        <v>675</v>
      </c>
      <c r="C17" s="64">
        <f>SUM(C18:C19)</f>
        <v>1152582</v>
      </c>
      <c r="D17" s="64">
        <f>SUM(D18:D19)</f>
        <v>1377651.41</v>
      </c>
      <c r="E17" s="64">
        <f>SUM(E18:E19)</f>
        <v>2392500</v>
      </c>
      <c r="F17" s="67">
        <f t="shared" si="1"/>
        <v>-0.16337181406434298</v>
      </c>
      <c r="G17" s="64">
        <f>C17-D17</f>
        <v>-225069.40999999992</v>
      </c>
      <c r="K17" s="1"/>
      <c r="L17" s="1"/>
    </row>
    <row r="18" spans="1:12" x14ac:dyDescent="0.25">
      <c r="A18" s="46" t="s">
        <v>676</v>
      </c>
      <c r="B18" s="5" t="s">
        <v>677</v>
      </c>
      <c r="C18" s="66">
        <v>17500</v>
      </c>
      <c r="D18" s="66">
        <v>17500</v>
      </c>
      <c r="E18" s="66">
        <f>[1]PING!E139</f>
        <v>17500</v>
      </c>
      <c r="F18" s="67">
        <f t="shared" si="1"/>
        <v>0</v>
      </c>
      <c r="G18" s="68">
        <f t="shared" ref="G18" si="4">D18-E18</f>
        <v>0</v>
      </c>
      <c r="K18" s="1"/>
      <c r="L18" s="1"/>
    </row>
    <row r="19" spans="1:12" x14ac:dyDescent="0.25">
      <c r="A19" s="46" t="s">
        <v>678</v>
      </c>
      <c r="B19" s="5" t="s">
        <v>679</v>
      </c>
      <c r="C19" s="66">
        <v>1135082</v>
      </c>
      <c r="D19" s="66">
        <v>1360151.41</v>
      </c>
      <c r="E19" s="66">
        <f>[1]PING!E141</f>
        <v>2375000</v>
      </c>
      <c r="F19" s="67">
        <f t="shared" si="1"/>
        <v>-0.16547379089214775</v>
      </c>
      <c r="G19" s="68">
        <f>C19-D19</f>
        <v>-225069.40999999992</v>
      </c>
      <c r="K19" s="1"/>
      <c r="L19" s="1"/>
    </row>
    <row r="20" spans="1:12" x14ac:dyDescent="0.25">
      <c r="A20" s="46"/>
      <c r="B20" s="5"/>
      <c r="C20" s="5"/>
      <c r="D20" s="5"/>
      <c r="E20" s="5"/>
      <c r="F20" s="70"/>
      <c r="G20" s="66"/>
      <c r="K20" s="1"/>
      <c r="L20" s="1"/>
    </row>
    <row r="21" spans="1:12" ht="16.5" thickBot="1" x14ac:dyDescent="0.3">
      <c r="A21" s="71" t="s">
        <v>147</v>
      </c>
      <c r="B21" s="72"/>
      <c r="C21" s="73">
        <f>C7+C14+C17</f>
        <v>21912097.009999998</v>
      </c>
      <c r="D21" s="73">
        <f>D7+D14+D17</f>
        <v>18530762.740000002</v>
      </c>
      <c r="E21" s="73">
        <f>E17+E14+E7</f>
        <v>19234023.91</v>
      </c>
      <c r="F21" s="74">
        <f t="shared" si="1"/>
        <v>0.1824714026854998</v>
      </c>
      <c r="G21" s="73">
        <f>C21-D21</f>
        <v>3381334.2699999958</v>
      </c>
      <c r="K21" s="1"/>
      <c r="L21" s="1"/>
    </row>
    <row r="22" spans="1:12" x14ac:dyDescent="0.25">
      <c r="A22" s="57"/>
      <c r="B22" s="58"/>
      <c r="C22" s="58"/>
      <c r="D22" s="58"/>
      <c r="E22" s="58"/>
      <c r="F22" s="58"/>
      <c r="G22" s="58"/>
      <c r="K22" s="1"/>
      <c r="L22" s="12"/>
    </row>
    <row r="23" spans="1:12" x14ac:dyDescent="0.25">
      <c r="A23" s="46"/>
      <c r="B23" s="5"/>
      <c r="C23" s="5"/>
      <c r="D23" s="5"/>
      <c r="E23" s="5"/>
      <c r="F23" s="5"/>
      <c r="G23" s="5"/>
      <c r="H23" s="81"/>
      <c r="K23" s="1"/>
      <c r="L23" s="1"/>
    </row>
    <row r="24" spans="1:12" ht="16.5" thickBot="1" x14ac:dyDescent="0.3">
      <c r="A24" s="75" t="s">
        <v>680</v>
      </c>
      <c r="B24" s="76"/>
      <c r="C24" s="76">
        <v>2021</v>
      </c>
      <c r="D24" s="76">
        <v>2020</v>
      </c>
      <c r="E24" s="76">
        <v>2018</v>
      </c>
      <c r="F24" s="76" t="s">
        <v>657</v>
      </c>
      <c r="G24" s="76" t="s">
        <v>658</v>
      </c>
      <c r="K24" s="1"/>
      <c r="L24" s="1"/>
    </row>
    <row r="25" spans="1:12" x14ac:dyDescent="0.25">
      <c r="A25" s="77"/>
      <c r="B25" s="78"/>
      <c r="C25" s="78"/>
      <c r="D25" s="78"/>
      <c r="E25" s="78"/>
      <c r="F25" s="78"/>
      <c r="G25" s="78"/>
      <c r="K25" s="1"/>
      <c r="L25" s="1"/>
    </row>
    <row r="26" spans="1:12" x14ac:dyDescent="0.25">
      <c r="A26" s="46"/>
      <c r="B26" s="63" t="s">
        <v>659</v>
      </c>
      <c r="C26" s="64">
        <f>SUM(C27:C31)</f>
        <v>15541678.030013399</v>
      </c>
      <c r="D26" s="64">
        <f>SUM(D27:D31)</f>
        <v>15218799.421613397</v>
      </c>
      <c r="E26" s="64">
        <f>SUM(E27:E31)</f>
        <v>13147899.73</v>
      </c>
      <c r="F26" s="65">
        <f>+(C26-D26)/E26</f>
        <v>2.4557428565056612E-2</v>
      </c>
      <c r="G26" s="64">
        <f>C26-D26</f>
        <v>322878.60840000212</v>
      </c>
      <c r="K26" s="1"/>
      <c r="L26" s="1"/>
    </row>
    <row r="27" spans="1:12" x14ac:dyDescent="0.25">
      <c r="A27" s="46" t="s">
        <v>660</v>
      </c>
      <c r="B27" s="5" t="s">
        <v>681</v>
      </c>
      <c r="C27" s="99">
        <v>6464934.3999999994</v>
      </c>
      <c r="D27" s="99">
        <v>6600000</v>
      </c>
      <c r="E27" s="66">
        <v>5579002.8099999996</v>
      </c>
      <c r="F27" s="67">
        <f>+(C27-D27)/D27</f>
        <v>-2.0464484848484933E-2</v>
      </c>
      <c r="G27" s="68">
        <f t="shared" ref="G27:G38" si="5">C27-D27</f>
        <v>-135065.60000000056</v>
      </c>
      <c r="K27" s="1"/>
      <c r="L27" s="1"/>
    </row>
    <row r="28" spans="1:12" x14ac:dyDescent="0.25">
      <c r="A28" s="46" t="s">
        <v>662</v>
      </c>
      <c r="B28" s="5" t="s">
        <v>682</v>
      </c>
      <c r="C28" s="66">
        <v>7821347.6200134</v>
      </c>
      <c r="D28" s="99">
        <v>7383755.1416133987</v>
      </c>
      <c r="E28" s="66">
        <v>6413352.8300000001</v>
      </c>
      <c r="F28" s="67">
        <f t="shared" ref="F28:F38" si="6">+(C28-D28)/D28</f>
        <v>5.9264218545630763E-2</v>
      </c>
      <c r="G28" s="68">
        <f t="shared" si="5"/>
        <v>437592.4784000013</v>
      </c>
      <c r="K28" s="1"/>
      <c r="L28" s="1"/>
    </row>
    <row r="29" spans="1:12" x14ac:dyDescent="0.25">
      <c r="A29" s="46" t="s">
        <v>664</v>
      </c>
      <c r="B29" s="5" t="s">
        <v>683</v>
      </c>
      <c r="C29" s="66">
        <v>145136.01</v>
      </c>
      <c r="D29" s="99">
        <v>147559.28</v>
      </c>
      <c r="E29" s="66">
        <v>229100</v>
      </c>
      <c r="F29" s="67">
        <f t="shared" si="6"/>
        <v>-1.6422349038298301E-2</v>
      </c>
      <c r="G29" s="68">
        <f t="shared" si="5"/>
        <v>-2423.2699999999895</v>
      </c>
      <c r="K29" s="1"/>
      <c r="L29" s="1"/>
    </row>
    <row r="30" spans="1:12" x14ac:dyDescent="0.25">
      <c r="A30" s="46" t="s">
        <v>666</v>
      </c>
      <c r="B30" s="5" t="s">
        <v>667</v>
      </c>
      <c r="C30" s="66">
        <v>1025260</v>
      </c>
      <c r="D30" s="99">
        <v>1002485</v>
      </c>
      <c r="E30" s="66">
        <v>839726.47</v>
      </c>
      <c r="F30" s="67">
        <f t="shared" si="6"/>
        <v>2.2718544417123447E-2</v>
      </c>
      <c r="G30" s="68">
        <f t="shared" si="5"/>
        <v>22775</v>
      </c>
      <c r="K30" s="1"/>
      <c r="L30" s="1"/>
    </row>
    <row r="31" spans="1:12" ht="15.75" customHeight="1" x14ac:dyDescent="0.25">
      <c r="A31" s="79" t="s">
        <v>684</v>
      </c>
      <c r="B31" s="80" t="s">
        <v>685</v>
      </c>
      <c r="C31" s="66">
        <v>85000</v>
      </c>
      <c r="D31" s="99">
        <v>85000</v>
      </c>
      <c r="E31" s="66">
        <v>86717.62</v>
      </c>
      <c r="F31" s="67">
        <f t="shared" si="6"/>
        <v>0</v>
      </c>
      <c r="G31" s="68">
        <f t="shared" si="5"/>
        <v>0</v>
      </c>
      <c r="K31" s="1"/>
      <c r="L31" s="1"/>
    </row>
    <row r="32" spans="1:12" x14ac:dyDescent="0.25">
      <c r="A32" s="46"/>
      <c r="B32" s="5"/>
      <c r="C32" s="66"/>
      <c r="D32" s="66"/>
      <c r="E32" s="66"/>
      <c r="F32" s="67"/>
      <c r="G32" s="64"/>
      <c r="K32" s="1"/>
      <c r="L32" s="1"/>
    </row>
    <row r="33" spans="1:12" x14ac:dyDescent="0.25">
      <c r="A33" s="46"/>
      <c r="B33" s="63" t="s">
        <v>670</v>
      </c>
      <c r="C33" s="64">
        <f>SUM(C34:C35)</f>
        <v>5222918.9800000004</v>
      </c>
      <c r="D33" s="64">
        <f>SUM(D34:D35)</f>
        <v>1994463.318386602</v>
      </c>
      <c r="E33" s="64">
        <f>SUM(E34)</f>
        <v>4195624.18</v>
      </c>
      <c r="F33" s="67">
        <f t="shared" si="6"/>
        <v>1.6187089688994731</v>
      </c>
      <c r="G33" s="64">
        <f t="shared" si="5"/>
        <v>3228455.6616133982</v>
      </c>
      <c r="K33" s="1"/>
      <c r="L33" s="1"/>
    </row>
    <row r="34" spans="1:12" x14ac:dyDescent="0.25">
      <c r="A34" s="46" t="s">
        <v>671</v>
      </c>
      <c r="B34" s="5" t="s">
        <v>686</v>
      </c>
      <c r="C34" s="66">
        <v>5222918.9800000004</v>
      </c>
      <c r="D34" s="66">
        <v>1994463.318386602</v>
      </c>
      <c r="E34" s="66">
        <v>4195624.18</v>
      </c>
      <c r="F34" s="67">
        <f t="shared" si="6"/>
        <v>1.6187089688994731</v>
      </c>
      <c r="G34" s="68">
        <f t="shared" si="5"/>
        <v>3228455.6616133982</v>
      </c>
      <c r="K34" s="1"/>
      <c r="L34" s="1"/>
    </row>
    <row r="35" spans="1:12" x14ac:dyDescent="0.25">
      <c r="A35" s="46" t="s">
        <v>673</v>
      </c>
      <c r="B35" s="5" t="s">
        <v>674</v>
      </c>
      <c r="C35" s="66">
        <v>0</v>
      </c>
      <c r="D35" s="66">
        <v>0</v>
      </c>
      <c r="E35" s="66">
        <v>0</v>
      </c>
      <c r="F35" s="67"/>
      <c r="G35" s="64">
        <f t="shared" si="5"/>
        <v>0</v>
      </c>
      <c r="K35" s="1"/>
      <c r="L35" s="1"/>
    </row>
    <row r="36" spans="1:12" x14ac:dyDescent="0.25">
      <c r="A36" s="46"/>
      <c r="B36" s="69" t="s">
        <v>675</v>
      </c>
      <c r="C36" s="64">
        <f>SUM(C37:C38)</f>
        <v>1147500</v>
      </c>
      <c r="D36" s="64">
        <f>SUM(D37:D38)</f>
        <v>1317500</v>
      </c>
      <c r="E36" s="64">
        <f>SUM(E37:E38)</f>
        <v>1890500</v>
      </c>
      <c r="F36" s="65">
        <f t="shared" si="6"/>
        <v>-0.12903225806451613</v>
      </c>
      <c r="G36" s="64">
        <f t="shared" si="5"/>
        <v>-170000</v>
      </c>
      <c r="K36" s="1"/>
      <c r="L36" s="1"/>
    </row>
    <row r="37" spans="1:12" x14ac:dyDescent="0.25">
      <c r="A37" s="46" t="s">
        <v>676</v>
      </c>
      <c r="B37" s="5" t="s">
        <v>677</v>
      </c>
      <c r="C37" s="66">
        <v>17500</v>
      </c>
      <c r="D37" s="66">
        <v>17500</v>
      </c>
      <c r="E37" s="66">
        <v>17500</v>
      </c>
      <c r="F37" s="67">
        <f t="shared" si="6"/>
        <v>0</v>
      </c>
      <c r="G37" s="68">
        <f t="shared" si="5"/>
        <v>0</v>
      </c>
      <c r="K37" s="1"/>
      <c r="L37" s="1"/>
    </row>
    <row r="38" spans="1:12" x14ac:dyDescent="0.25">
      <c r="A38" s="46" t="s">
        <v>678</v>
      </c>
      <c r="B38" s="5" t="s">
        <v>679</v>
      </c>
      <c r="C38" s="66">
        <v>1130000</v>
      </c>
      <c r="D38" s="66">
        <v>1300000</v>
      </c>
      <c r="E38" s="66">
        <v>1873000</v>
      </c>
      <c r="F38" s="67">
        <f t="shared" si="6"/>
        <v>-0.13076923076923078</v>
      </c>
      <c r="G38" s="68">
        <f t="shared" si="5"/>
        <v>-170000</v>
      </c>
      <c r="K38" s="1"/>
      <c r="L38" s="1"/>
    </row>
    <row r="39" spans="1:12" x14ac:dyDescent="0.25">
      <c r="A39" s="46"/>
      <c r="B39" s="5"/>
      <c r="C39" s="5"/>
      <c r="D39" s="5"/>
      <c r="E39" s="5"/>
      <c r="F39" s="70"/>
      <c r="G39" s="64"/>
      <c r="K39" s="1"/>
      <c r="L39" s="1"/>
    </row>
    <row r="40" spans="1:12" ht="16.5" thickBot="1" x14ac:dyDescent="0.3">
      <c r="A40" s="71" t="s">
        <v>687</v>
      </c>
      <c r="B40" s="72"/>
      <c r="C40" s="73">
        <f>C26+C33+C36</f>
        <v>21912097.010013402</v>
      </c>
      <c r="D40" s="73">
        <f>D26+D33+D36</f>
        <v>18530762.739999998</v>
      </c>
      <c r="E40" s="73">
        <f>E26+E33+E36</f>
        <v>19234023.91</v>
      </c>
      <c r="F40" s="74">
        <f t="shared" ref="F40" si="7">+(C40-D40)/D40</f>
        <v>0.18247140268622333</v>
      </c>
      <c r="G40" s="73">
        <f>C40-D40</f>
        <v>3381334.2700134031</v>
      </c>
      <c r="K40" s="1"/>
      <c r="L40" s="1"/>
    </row>
    <row r="41" spans="1:12" x14ac:dyDescent="0.25">
      <c r="K41" s="1"/>
      <c r="L41" s="1"/>
    </row>
    <row r="42" spans="1:12" x14ac:dyDescent="0.25">
      <c r="C42" s="81"/>
      <c r="I42"/>
      <c r="J42"/>
    </row>
    <row r="43" spans="1:12" x14ac:dyDescent="0.25">
      <c r="I43"/>
      <c r="J43"/>
    </row>
    <row r="44" spans="1:12" x14ac:dyDescent="0.25">
      <c r="I44"/>
      <c r="J44"/>
    </row>
    <row r="45" spans="1:12" x14ac:dyDescent="0.25">
      <c r="I45"/>
      <c r="J45"/>
    </row>
    <row r="46" spans="1:12" ht="15.75" customHeight="1" x14ac:dyDescent="0.25">
      <c r="I46"/>
      <c r="J46"/>
    </row>
    <row r="47" spans="1:12" x14ac:dyDescent="0.25">
      <c r="I47"/>
      <c r="J47"/>
    </row>
    <row r="48" spans="1:12" x14ac:dyDescent="0.25">
      <c r="I48"/>
      <c r="J48"/>
    </row>
    <row r="49" spans="9:10" x14ac:dyDescent="0.25">
      <c r="I49"/>
      <c r="J49"/>
    </row>
    <row r="50" spans="9:10" x14ac:dyDescent="0.25">
      <c r="I50"/>
      <c r="J50"/>
    </row>
    <row r="51" spans="9:10" x14ac:dyDescent="0.25">
      <c r="I51"/>
      <c r="J51"/>
    </row>
    <row r="52" spans="9:10" x14ac:dyDescent="0.25">
      <c r="I52"/>
      <c r="J52"/>
    </row>
    <row r="53" spans="9:10" x14ac:dyDescent="0.25">
      <c r="I53"/>
      <c r="J53"/>
    </row>
    <row r="54" spans="9:10" x14ac:dyDescent="0.25">
      <c r="I54"/>
      <c r="J54"/>
    </row>
    <row r="55" spans="9:10" x14ac:dyDescent="0.25">
      <c r="I55"/>
      <c r="J55"/>
    </row>
    <row r="56" spans="9:10" x14ac:dyDescent="0.25">
      <c r="I56"/>
      <c r="J56"/>
    </row>
    <row r="57" spans="9:10" x14ac:dyDescent="0.25">
      <c r="I57"/>
      <c r="J57"/>
    </row>
    <row r="58" spans="9:10" x14ac:dyDescent="0.25">
      <c r="I58"/>
      <c r="J58"/>
    </row>
    <row r="59" spans="9:10" x14ac:dyDescent="0.25">
      <c r="I59"/>
      <c r="J59"/>
    </row>
    <row r="60" spans="9:10" x14ac:dyDescent="0.25">
      <c r="I60"/>
      <c r="J60"/>
    </row>
    <row r="61" spans="9:10" x14ac:dyDescent="0.25">
      <c r="I61"/>
      <c r="J61"/>
    </row>
  </sheetData>
  <mergeCells count="1">
    <mergeCell ref="A1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&amp;L&amp;"Arial Narrow,Normal"Regidoria d'Hisenda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opLeftCell="A95" workbookViewId="0">
      <selection activeCell="D113" sqref="D113"/>
    </sheetView>
  </sheetViews>
  <sheetFormatPr baseColWidth="10" defaultColWidth="10.85546875" defaultRowHeight="15.75" x14ac:dyDescent="0.25"/>
  <cols>
    <col min="1" max="1" width="4.85546875" style="1" bestFit="1" customWidth="1"/>
    <col min="2" max="2" width="6" style="1" bestFit="1" customWidth="1"/>
    <col min="3" max="3" width="70.42578125" style="1" customWidth="1"/>
    <col min="4" max="4" width="17.42578125" style="1" bestFit="1" customWidth="1"/>
    <col min="5" max="5" width="13.85546875" style="11" hidden="1" customWidth="1"/>
    <col min="6" max="6" width="17.42578125" style="1" bestFit="1" customWidth="1"/>
    <col min="7" max="7" width="10.85546875" style="1"/>
    <col min="8" max="8" width="17.42578125" style="1" bestFit="1" customWidth="1"/>
    <col min="9" max="11" width="10.85546875" style="1"/>
    <col min="12" max="12" width="0" style="1" hidden="1" customWidth="1"/>
    <col min="13" max="13" width="25.85546875" style="1" customWidth="1"/>
    <col min="14" max="14" width="13.5703125" style="1" customWidth="1"/>
    <col min="15" max="16384" width="10.85546875" style="1"/>
  </cols>
  <sheetData>
    <row r="1" spans="1:5" ht="51.75" customHeight="1" thickBot="1" x14ac:dyDescent="0.3">
      <c r="A1" s="167" t="s">
        <v>969</v>
      </c>
      <c r="B1" s="168"/>
      <c r="C1" s="168"/>
      <c r="D1" s="168"/>
      <c r="E1" s="169"/>
    </row>
    <row r="2" spans="1:5" customFormat="1" ht="29.45" customHeight="1" thickBot="1" x14ac:dyDescent="0.3">
      <c r="A2" s="170" t="s">
        <v>874</v>
      </c>
      <c r="B2" s="171"/>
      <c r="C2" s="171"/>
      <c r="D2" s="172"/>
    </row>
    <row r="3" spans="1:5" s="43" customFormat="1" x14ac:dyDescent="0.25">
      <c r="A3" s="40"/>
      <c r="B3" s="40"/>
      <c r="C3" s="41"/>
      <c r="D3" s="42"/>
    </row>
    <row r="4" spans="1:5" s="5" customFormat="1" ht="19.5" customHeight="1" thickBot="1" x14ac:dyDescent="0.3">
      <c r="A4" s="2" t="s">
        <v>0</v>
      </c>
      <c r="B4" s="3" t="s">
        <v>1</v>
      </c>
      <c r="C4" s="4" t="s">
        <v>2</v>
      </c>
      <c r="D4" s="106">
        <v>2021</v>
      </c>
    </row>
    <row r="5" spans="1:5" s="9" customFormat="1" ht="12" customHeight="1" x14ac:dyDescent="0.25">
      <c r="A5" s="6"/>
      <c r="B5" s="6"/>
      <c r="C5" s="7"/>
      <c r="D5" s="8"/>
    </row>
    <row r="6" spans="1:5" ht="19.5" customHeight="1" thickBot="1" x14ac:dyDescent="0.35">
      <c r="A6" s="165" t="s">
        <v>3</v>
      </c>
      <c r="B6" s="166"/>
      <c r="C6" s="10" t="s">
        <v>4</v>
      </c>
      <c r="D6" s="127">
        <f>SUM(D7:D11)</f>
        <v>8886333.7100000009</v>
      </c>
      <c r="E6" s="1"/>
    </row>
    <row r="7" spans="1:5" x14ac:dyDescent="0.25">
      <c r="A7" s="102" t="s">
        <v>5</v>
      </c>
      <c r="B7" s="102" t="s">
        <v>6</v>
      </c>
      <c r="C7" s="103" t="s">
        <v>747</v>
      </c>
      <c r="D7" s="107">
        <v>2517.3200000000002</v>
      </c>
      <c r="E7" s="1"/>
    </row>
    <row r="8" spans="1:5" x14ac:dyDescent="0.25">
      <c r="A8" s="102" t="s">
        <v>5</v>
      </c>
      <c r="B8" s="102" t="s">
        <v>7</v>
      </c>
      <c r="C8" s="103" t="s">
        <v>748</v>
      </c>
      <c r="D8" s="107">
        <v>5909099.1500000004</v>
      </c>
      <c r="E8" s="1"/>
    </row>
    <row r="9" spans="1:5" x14ac:dyDescent="0.25">
      <c r="A9" s="102" t="s">
        <v>5</v>
      </c>
      <c r="B9" s="102" t="s">
        <v>9</v>
      </c>
      <c r="C9" s="103" t="s">
        <v>10</v>
      </c>
      <c r="D9" s="107">
        <v>949717.24</v>
      </c>
      <c r="E9" s="1"/>
    </row>
    <row r="10" spans="1:5" x14ac:dyDescent="0.25">
      <c r="A10" s="102" t="s">
        <v>5</v>
      </c>
      <c r="B10" s="102" t="s">
        <v>12</v>
      </c>
      <c r="C10" s="103" t="s">
        <v>749</v>
      </c>
      <c r="D10" s="107">
        <v>1600000</v>
      </c>
      <c r="E10" s="1" t="s">
        <v>903</v>
      </c>
    </row>
    <row r="11" spans="1:5" x14ac:dyDescent="0.25">
      <c r="A11" s="102" t="s">
        <v>5</v>
      </c>
      <c r="B11" s="102" t="s">
        <v>14</v>
      </c>
      <c r="C11" s="103" t="s">
        <v>15</v>
      </c>
      <c r="D11" s="107">
        <v>425000</v>
      </c>
      <c r="E11" s="1" t="s">
        <v>903</v>
      </c>
    </row>
    <row r="12" spans="1:5" ht="16.5" thickBot="1" x14ac:dyDescent="0.3">
      <c r="A12" s="165" t="s">
        <v>17</v>
      </c>
      <c r="B12" s="166"/>
      <c r="C12" s="10" t="s">
        <v>8</v>
      </c>
      <c r="D12" s="104">
        <v>275000</v>
      </c>
      <c r="E12" s="1"/>
    </row>
    <row r="13" spans="1:5" x14ac:dyDescent="0.25">
      <c r="A13" s="102" t="s">
        <v>18</v>
      </c>
      <c r="B13" s="102" t="s">
        <v>19</v>
      </c>
      <c r="C13" s="103" t="s">
        <v>20</v>
      </c>
      <c r="D13" s="107">
        <v>275000</v>
      </c>
      <c r="E13" s="1" t="s">
        <v>902</v>
      </c>
    </row>
    <row r="14" spans="1:5" ht="17.25" thickBot="1" x14ac:dyDescent="0.35">
      <c r="A14" s="165" t="s">
        <v>21</v>
      </c>
      <c r="B14" s="166"/>
      <c r="C14" s="10" t="s">
        <v>11</v>
      </c>
      <c r="D14" s="127">
        <f>SUM(D15:D51)</f>
        <v>5274005.0599999996</v>
      </c>
      <c r="E14" s="1"/>
    </row>
    <row r="15" spans="1:5" x14ac:dyDescent="0.25">
      <c r="A15" s="102" t="s">
        <v>23</v>
      </c>
      <c r="B15" s="102" t="s">
        <v>24</v>
      </c>
      <c r="C15" s="103" t="s">
        <v>25</v>
      </c>
      <c r="D15" s="107">
        <f>1312456.49-0.22</f>
        <v>1312456.27</v>
      </c>
      <c r="E15" s="1"/>
    </row>
    <row r="16" spans="1:5" x14ac:dyDescent="0.25">
      <c r="A16" s="102" t="s">
        <v>23</v>
      </c>
      <c r="B16" s="102" t="s">
        <v>27</v>
      </c>
      <c r="C16" s="103" t="s">
        <v>28</v>
      </c>
      <c r="D16" s="107">
        <v>133829.76999999999</v>
      </c>
      <c r="E16" s="1"/>
    </row>
    <row r="17" spans="1:5" x14ac:dyDescent="0.25">
      <c r="A17" s="102" t="s">
        <v>18</v>
      </c>
      <c r="B17" s="102" t="s">
        <v>29</v>
      </c>
      <c r="C17" s="103" t="s">
        <v>30</v>
      </c>
      <c r="D17" s="107">
        <v>55000</v>
      </c>
      <c r="E17" s="1"/>
    </row>
    <row r="18" spans="1:5" x14ac:dyDescent="0.25">
      <c r="A18" s="102" t="s">
        <v>32</v>
      </c>
      <c r="B18" s="102" t="s">
        <v>33</v>
      </c>
      <c r="C18" s="103" t="s">
        <v>34</v>
      </c>
      <c r="D18" s="107">
        <v>52000</v>
      </c>
      <c r="E18" s="1"/>
    </row>
    <row r="19" spans="1:5" x14ac:dyDescent="0.25">
      <c r="A19" s="102" t="s">
        <v>18</v>
      </c>
      <c r="B19" s="102" t="s">
        <v>36</v>
      </c>
      <c r="C19" s="103" t="s">
        <v>37</v>
      </c>
      <c r="D19" s="107">
        <v>100000</v>
      </c>
      <c r="E19" s="1"/>
    </row>
    <row r="20" spans="1:5" x14ac:dyDescent="0.25">
      <c r="A20" s="102" t="s">
        <v>39</v>
      </c>
      <c r="B20" s="102" t="s">
        <v>40</v>
      </c>
      <c r="C20" s="103" t="s">
        <v>41</v>
      </c>
      <c r="D20" s="107">
        <v>500</v>
      </c>
      <c r="E20" s="1"/>
    </row>
    <row r="21" spans="1:5" x14ac:dyDescent="0.25">
      <c r="A21" s="102" t="s">
        <v>42</v>
      </c>
      <c r="B21" s="102" t="s">
        <v>40</v>
      </c>
      <c r="C21" s="103" t="s">
        <v>43</v>
      </c>
      <c r="D21" s="107">
        <v>5000</v>
      </c>
      <c r="E21" s="1"/>
    </row>
    <row r="22" spans="1:5" x14ac:dyDescent="0.25">
      <c r="A22" s="102" t="s">
        <v>44</v>
      </c>
      <c r="B22" s="102" t="s">
        <v>45</v>
      </c>
      <c r="C22" s="103" t="s">
        <v>46</v>
      </c>
      <c r="D22" s="107">
        <v>5000</v>
      </c>
      <c r="E22" s="1"/>
    </row>
    <row r="23" spans="1:5" x14ac:dyDescent="0.25">
      <c r="A23" s="102" t="s">
        <v>18</v>
      </c>
      <c r="B23" s="102" t="s">
        <v>47</v>
      </c>
      <c r="C23" s="103" t="s">
        <v>48</v>
      </c>
      <c r="D23" s="107">
        <v>3200</v>
      </c>
      <c r="E23" s="1"/>
    </row>
    <row r="24" spans="1:5" x14ac:dyDescent="0.25">
      <c r="A24" s="102" t="s">
        <v>49</v>
      </c>
      <c r="B24" s="102" t="s">
        <v>50</v>
      </c>
      <c r="C24" s="103" t="s">
        <v>51</v>
      </c>
      <c r="D24" s="107">
        <v>2500</v>
      </c>
      <c r="E24" s="1"/>
    </row>
    <row r="25" spans="1:5" x14ac:dyDescent="0.25">
      <c r="A25" s="102" t="s">
        <v>18</v>
      </c>
      <c r="B25" s="102" t="s">
        <v>52</v>
      </c>
      <c r="C25" s="103" t="s">
        <v>53</v>
      </c>
      <c r="D25" s="107">
        <v>82360.740000000005</v>
      </c>
      <c r="E25" s="1"/>
    </row>
    <row r="26" spans="1:5" x14ac:dyDescent="0.25">
      <c r="A26" s="102" t="s">
        <v>18</v>
      </c>
      <c r="B26" s="102" t="s">
        <v>54</v>
      </c>
      <c r="C26" s="103" t="s">
        <v>769</v>
      </c>
      <c r="D26" s="107">
        <v>30000</v>
      </c>
      <c r="E26" s="1"/>
    </row>
    <row r="27" spans="1:5" x14ac:dyDescent="0.25">
      <c r="A27" s="102" t="s">
        <v>5</v>
      </c>
      <c r="B27" s="102" t="s">
        <v>55</v>
      </c>
      <c r="C27" s="103" t="s">
        <v>56</v>
      </c>
      <c r="D27" s="107">
        <v>130000</v>
      </c>
      <c r="E27" s="1"/>
    </row>
    <row r="28" spans="1:5" x14ac:dyDescent="0.25">
      <c r="A28" s="102" t="s">
        <v>58</v>
      </c>
      <c r="B28" s="102" t="s">
        <v>59</v>
      </c>
      <c r="C28" s="103" t="s">
        <v>60</v>
      </c>
      <c r="D28" s="107">
        <v>1856</v>
      </c>
      <c r="E28" s="1"/>
    </row>
    <row r="29" spans="1:5" x14ac:dyDescent="0.25">
      <c r="A29" s="102" t="s">
        <v>62</v>
      </c>
      <c r="B29" s="102" t="s">
        <v>59</v>
      </c>
      <c r="C29" s="103" t="s">
        <v>63</v>
      </c>
      <c r="D29" s="107">
        <v>30000</v>
      </c>
      <c r="E29" s="1"/>
    </row>
    <row r="30" spans="1:5" x14ac:dyDescent="0.25">
      <c r="A30" s="102" t="s">
        <v>64</v>
      </c>
      <c r="B30" s="102" t="s">
        <v>65</v>
      </c>
      <c r="C30" s="103" t="s">
        <v>770</v>
      </c>
      <c r="D30" s="107">
        <v>217500</v>
      </c>
      <c r="E30" s="1"/>
    </row>
    <row r="31" spans="1:5" x14ac:dyDescent="0.25">
      <c r="A31" s="102" t="s">
        <v>57</v>
      </c>
      <c r="B31" s="102" t="s">
        <v>65</v>
      </c>
      <c r="C31" s="103" t="s">
        <v>66</v>
      </c>
      <c r="D31" s="107">
        <v>5000</v>
      </c>
      <c r="E31" s="1"/>
    </row>
    <row r="32" spans="1:5" x14ac:dyDescent="0.25">
      <c r="A32" s="102" t="s">
        <v>57</v>
      </c>
      <c r="B32" s="102" t="s">
        <v>67</v>
      </c>
      <c r="C32" s="103" t="s">
        <v>68</v>
      </c>
      <c r="D32" s="107">
        <v>25000</v>
      </c>
      <c r="E32" s="1"/>
    </row>
    <row r="33" spans="1:5" x14ac:dyDescent="0.25">
      <c r="A33" s="102" t="s">
        <v>61</v>
      </c>
      <c r="B33" s="102" t="s">
        <v>69</v>
      </c>
      <c r="C33" s="103" t="s">
        <v>70</v>
      </c>
      <c r="D33" s="107">
        <v>350</v>
      </c>
      <c r="E33" s="1"/>
    </row>
    <row r="34" spans="1:5" x14ac:dyDescent="0.25">
      <c r="A34" s="102" t="s">
        <v>62</v>
      </c>
      <c r="B34" s="102" t="s">
        <v>69</v>
      </c>
      <c r="C34" s="103" t="s">
        <v>71</v>
      </c>
      <c r="D34" s="107">
        <v>500</v>
      </c>
      <c r="E34" s="1"/>
    </row>
    <row r="35" spans="1:5" x14ac:dyDescent="0.25">
      <c r="A35" s="102" t="s">
        <v>72</v>
      </c>
      <c r="B35" s="102" t="s">
        <v>73</v>
      </c>
      <c r="C35" s="103" t="s">
        <v>74</v>
      </c>
      <c r="D35" s="107">
        <v>52000</v>
      </c>
      <c r="E35" s="1"/>
    </row>
    <row r="36" spans="1:5" x14ac:dyDescent="0.25">
      <c r="A36" s="102" t="s">
        <v>72</v>
      </c>
      <c r="B36" s="102" t="s">
        <v>75</v>
      </c>
      <c r="C36" s="103" t="s">
        <v>76</v>
      </c>
      <c r="D36" s="107">
        <v>380</v>
      </c>
      <c r="E36" s="1"/>
    </row>
    <row r="37" spans="1:5" x14ac:dyDescent="0.25">
      <c r="A37" s="102" t="s">
        <v>44</v>
      </c>
      <c r="B37" s="102" t="s">
        <v>77</v>
      </c>
      <c r="C37" s="103" t="s">
        <v>78</v>
      </c>
      <c r="D37" s="107">
        <v>4000</v>
      </c>
      <c r="E37" s="1"/>
    </row>
    <row r="38" spans="1:5" x14ac:dyDescent="0.25">
      <c r="A38" s="102" t="s">
        <v>38</v>
      </c>
      <c r="B38" s="102">
        <v>32901</v>
      </c>
      <c r="C38" s="103" t="s">
        <v>79</v>
      </c>
      <c r="D38" s="107">
        <v>1000</v>
      </c>
      <c r="E38" s="1"/>
    </row>
    <row r="39" spans="1:5" x14ac:dyDescent="0.25">
      <c r="A39" s="102" t="s">
        <v>38</v>
      </c>
      <c r="B39" s="102">
        <v>32902</v>
      </c>
      <c r="C39" s="103" t="s">
        <v>80</v>
      </c>
      <c r="D39" s="107">
        <v>400</v>
      </c>
      <c r="E39" s="1"/>
    </row>
    <row r="40" spans="1:5" x14ac:dyDescent="0.25">
      <c r="A40" s="102" t="s">
        <v>18</v>
      </c>
      <c r="B40" s="102" t="s">
        <v>81</v>
      </c>
      <c r="C40" s="103" t="s">
        <v>82</v>
      </c>
      <c r="D40" s="107">
        <v>6000</v>
      </c>
      <c r="E40" s="1"/>
    </row>
    <row r="41" spans="1:5" x14ac:dyDescent="0.25">
      <c r="A41" s="102" t="s">
        <v>44</v>
      </c>
      <c r="B41" s="102" t="s">
        <v>83</v>
      </c>
      <c r="C41" s="103" t="s">
        <v>84</v>
      </c>
      <c r="D41" s="107">
        <v>313866</v>
      </c>
      <c r="E41" s="1"/>
    </row>
    <row r="42" spans="1:5" x14ac:dyDescent="0.25">
      <c r="A42" s="102" t="s">
        <v>18</v>
      </c>
      <c r="B42" s="102" t="s">
        <v>85</v>
      </c>
      <c r="C42" s="103" t="s">
        <v>735</v>
      </c>
      <c r="D42" s="107">
        <v>7300</v>
      </c>
      <c r="E42" s="1"/>
    </row>
    <row r="43" spans="1:5" s="96" customFormat="1" x14ac:dyDescent="0.25">
      <c r="A43" s="102">
        <v>432</v>
      </c>
      <c r="B43" s="102">
        <v>39610</v>
      </c>
      <c r="C43" s="103" t="s">
        <v>905</v>
      </c>
      <c r="D43" s="107">
        <v>2223074.06</v>
      </c>
      <c r="E43" s="96" t="s">
        <v>968</v>
      </c>
    </row>
    <row r="44" spans="1:5" s="96" customFormat="1" x14ac:dyDescent="0.25">
      <c r="A44" s="102">
        <v>432</v>
      </c>
      <c r="B44" s="102">
        <v>39600</v>
      </c>
      <c r="C44" s="103" t="s">
        <v>911</v>
      </c>
      <c r="D44" s="107">
        <v>15432.22</v>
      </c>
      <c r="E44" s="96" t="s">
        <v>968</v>
      </c>
    </row>
    <row r="45" spans="1:5" s="96" customFormat="1" x14ac:dyDescent="0.25">
      <c r="A45" s="102">
        <v>432</v>
      </c>
      <c r="B45" s="102">
        <v>39610</v>
      </c>
      <c r="C45" s="103" t="s">
        <v>906</v>
      </c>
      <c r="D45" s="107">
        <v>240000</v>
      </c>
      <c r="E45" s="96" t="s">
        <v>968</v>
      </c>
    </row>
    <row r="46" spans="1:5" x14ac:dyDescent="0.25">
      <c r="A46" s="102">
        <v>446</v>
      </c>
      <c r="B46" s="102">
        <v>39903</v>
      </c>
      <c r="C46" s="103" t="s">
        <v>934</v>
      </c>
      <c r="D46" s="107">
        <v>15000</v>
      </c>
      <c r="E46" s="1"/>
    </row>
    <row r="47" spans="1:5" x14ac:dyDescent="0.25">
      <c r="A47" s="102" t="s">
        <v>5</v>
      </c>
      <c r="B47" s="102" t="s">
        <v>86</v>
      </c>
      <c r="C47" s="103" t="s">
        <v>87</v>
      </c>
      <c r="D47" s="107">
        <v>5000</v>
      </c>
      <c r="E47" s="1"/>
    </row>
    <row r="48" spans="1:5" x14ac:dyDescent="0.25">
      <c r="A48" s="102" t="s">
        <v>5</v>
      </c>
      <c r="B48" s="102" t="s">
        <v>88</v>
      </c>
      <c r="C48" s="103" t="s">
        <v>89</v>
      </c>
      <c r="D48" s="107">
        <v>30000</v>
      </c>
      <c r="E48" s="1"/>
    </row>
    <row r="49" spans="1:5" x14ac:dyDescent="0.25">
      <c r="A49" s="102" t="s">
        <v>38</v>
      </c>
      <c r="B49" s="102">
        <v>32903</v>
      </c>
      <c r="C49" s="103" t="s">
        <v>91</v>
      </c>
      <c r="D49" s="107">
        <v>1500</v>
      </c>
      <c r="E49" s="1"/>
    </row>
    <row r="50" spans="1:5" x14ac:dyDescent="0.25">
      <c r="A50" s="102" t="s">
        <v>23</v>
      </c>
      <c r="B50" s="102" t="s">
        <v>92</v>
      </c>
      <c r="C50" s="103" t="s">
        <v>93</v>
      </c>
      <c r="D50" s="107">
        <v>155000</v>
      </c>
      <c r="E50" s="1"/>
    </row>
    <row r="51" spans="1:5" x14ac:dyDescent="0.25">
      <c r="A51" s="102" t="s">
        <v>94</v>
      </c>
      <c r="B51" s="102" t="s">
        <v>95</v>
      </c>
      <c r="C51" s="103" t="s">
        <v>96</v>
      </c>
      <c r="D51" s="107">
        <v>12000</v>
      </c>
      <c r="E51" s="1"/>
    </row>
    <row r="52" spans="1:5" ht="17.25" thickBot="1" x14ac:dyDescent="0.35">
      <c r="A52" s="165" t="s">
        <v>97</v>
      </c>
      <c r="B52" s="166"/>
      <c r="C52" s="10" t="s">
        <v>13</v>
      </c>
      <c r="D52" s="127">
        <f>SUM(D53:D93)</f>
        <v>4591960.2299999995</v>
      </c>
      <c r="E52" s="1"/>
    </row>
    <row r="53" spans="1:5" s="96" customFormat="1" x14ac:dyDescent="0.25">
      <c r="A53" s="102" t="s">
        <v>5</v>
      </c>
      <c r="B53" s="102" t="s">
        <v>98</v>
      </c>
      <c r="C53" s="103" t="s">
        <v>750</v>
      </c>
      <c r="D53" s="107">
        <v>3101458</v>
      </c>
    </row>
    <row r="54" spans="1:5" s="96" customFormat="1" x14ac:dyDescent="0.25">
      <c r="A54" s="102" t="s">
        <v>5</v>
      </c>
      <c r="B54" s="102" t="s">
        <v>99</v>
      </c>
      <c r="C54" s="103" t="s">
        <v>100</v>
      </c>
      <c r="D54" s="97">
        <v>5700</v>
      </c>
    </row>
    <row r="55" spans="1:5" s="96" customFormat="1" x14ac:dyDescent="0.25">
      <c r="A55" s="102">
        <v>313</v>
      </c>
      <c r="B55" s="102">
        <v>42090</v>
      </c>
      <c r="C55" s="103" t="s">
        <v>768</v>
      </c>
      <c r="D55" s="107">
        <v>3350</v>
      </c>
    </row>
    <row r="56" spans="1:5" s="96" customFormat="1" x14ac:dyDescent="0.25">
      <c r="A56" s="102" t="s">
        <v>5</v>
      </c>
      <c r="B56" s="102" t="s">
        <v>101</v>
      </c>
      <c r="C56" s="103" t="s">
        <v>102</v>
      </c>
      <c r="D56" s="107">
        <v>283319</v>
      </c>
    </row>
    <row r="57" spans="1:5" s="96" customFormat="1" x14ac:dyDescent="0.25">
      <c r="A57" s="102" t="s">
        <v>103</v>
      </c>
      <c r="B57" s="102" t="s">
        <v>104</v>
      </c>
      <c r="C57" s="103" t="s">
        <v>737</v>
      </c>
      <c r="D57" s="107">
        <v>212283</v>
      </c>
    </row>
    <row r="58" spans="1:5" s="96" customFormat="1" x14ac:dyDescent="0.25">
      <c r="A58" s="102">
        <v>313</v>
      </c>
      <c r="B58" s="102">
        <v>45002</v>
      </c>
      <c r="C58" s="103" t="s">
        <v>705</v>
      </c>
      <c r="D58" s="107">
        <v>20000</v>
      </c>
    </row>
    <row r="59" spans="1:5" s="96" customFormat="1" x14ac:dyDescent="0.25">
      <c r="A59" s="102" t="s">
        <v>61</v>
      </c>
      <c r="B59" s="102" t="s">
        <v>105</v>
      </c>
      <c r="C59" s="103" t="s">
        <v>106</v>
      </c>
      <c r="D59" s="107">
        <v>10000</v>
      </c>
      <c r="E59" s="96" t="s">
        <v>968</v>
      </c>
    </row>
    <row r="60" spans="1:5" s="96" customFormat="1" x14ac:dyDescent="0.25">
      <c r="A60" s="102">
        <v>421</v>
      </c>
      <c r="B60" s="102">
        <v>45030</v>
      </c>
      <c r="C60" s="103" t="s">
        <v>971</v>
      </c>
      <c r="D60" s="107">
        <v>89650</v>
      </c>
    </row>
    <row r="61" spans="1:5" s="96" customFormat="1" x14ac:dyDescent="0.25">
      <c r="A61" s="102" t="s">
        <v>57</v>
      </c>
      <c r="B61" s="102">
        <v>45050</v>
      </c>
      <c r="C61" s="103" t="s">
        <v>880</v>
      </c>
      <c r="D61" s="107">
        <v>65000</v>
      </c>
    </row>
    <row r="62" spans="1:5" s="96" customFormat="1" x14ac:dyDescent="0.25">
      <c r="A62" s="102" t="s">
        <v>57</v>
      </c>
      <c r="B62" s="102">
        <v>45050</v>
      </c>
      <c r="C62" s="103" t="s">
        <v>107</v>
      </c>
      <c r="D62" s="107">
        <v>28800</v>
      </c>
    </row>
    <row r="63" spans="1:5" s="96" customFormat="1" x14ac:dyDescent="0.25">
      <c r="A63" s="102" t="s">
        <v>72</v>
      </c>
      <c r="B63" s="102" t="s">
        <v>108</v>
      </c>
      <c r="C63" s="103" t="s">
        <v>736</v>
      </c>
      <c r="D63" s="107">
        <v>39400</v>
      </c>
    </row>
    <row r="64" spans="1:5" s="96" customFormat="1" x14ac:dyDescent="0.25">
      <c r="A64" s="102" t="s">
        <v>62</v>
      </c>
      <c r="B64" s="102">
        <v>45080</v>
      </c>
      <c r="C64" s="103" t="s">
        <v>109</v>
      </c>
      <c r="D64" s="107">
        <v>6000</v>
      </c>
    </row>
    <row r="65" spans="1:5" s="96" customFormat="1" x14ac:dyDescent="0.25">
      <c r="A65" s="102">
        <v>413</v>
      </c>
      <c r="B65" s="102">
        <v>45100</v>
      </c>
      <c r="C65" s="103" t="s">
        <v>724</v>
      </c>
      <c r="D65" s="107">
        <v>170000</v>
      </c>
      <c r="E65" s="96" t="s">
        <v>968</v>
      </c>
    </row>
    <row r="66" spans="1:5" s="96" customFormat="1" x14ac:dyDescent="0.25">
      <c r="A66" s="102">
        <v>413</v>
      </c>
      <c r="B66" s="102">
        <v>45101</v>
      </c>
      <c r="C66" s="103" t="s">
        <v>904</v>
      </c>
      <c r="D66" s="107">
        <v>15000</v>
      </c>
      <c r="E66" s="96" t="s">
        <v>968</v>
      </c>
    </row>
    <row r="67" spans="1:5" s="96" customFormat="1" x14ac:dyDescent="0.25">
      <c r="A67" s="102">
        <v>446</v>
      </c>
      <c r="B67" s="102">
        <v>45102</v>
      </c>
      <c r="C67" s="103" t="s">
        <v>773</v>
      </c>
      <c r="D67" s="107">
        <v>35000</v>
      </c>
    </row>
    <row r="68" spans="1:5" s="96" customFormat="1" x14ac:dyDescent="0.25">
      <c r="A68" s="102">
        <v>313</v>
      </c>
      <c r="B68" s="102">
        <v>46502</v>
      </c>
      <c r="C68" s="103" t="s">
        <v>881</v>
      </c>
      <c r="D68" s="107">
        <v>8500</v>
      </c>
    </row>
    <row r="69" spans="1:5" s="96" customFormat="1" x14ac:dyDescent="0.25">
      <c r="A69" s="102" t="s">
        <v>103</v>
      </c>
      <c r="B69" s="102" t="s">
        <v>110</v>
      </c>
      <c r="C69" s="103" t="s">
        <v>111</v>
      </c>
      <c r="D69" s="107">
        <v>42548.22</v>
      </c>
      <c r="E69" s="96" t="s">
        <v>968</v>
      </c>
    </row>
    <row r="70" spans="1:5" s="96" customFormat="1" x14ac:dyDescent="0.25">
      <c r="A70" s="102" t="s">
        <v>23</v>
      </c>
      <c r="B70" s="102" t="s">
        <v>110</v>
      </c>
      <c r="C70" s="103" t="s">
        <v>112</v>
      </c>
      <c r="D70" s="107">
        <v>8647.34</v>
      </c>
      <c r="E70" s="96" t="s">
        <v>968</v>
      </c>
    </row>
    <row r="71" spans="1:5" s="96" customFormat="1" x14ac:dyDescent="0.25">
      <c r="A71" s="102" t="s">
        <v>113</v>
      </c>
      <c r="B71" s="102" t="s">
        <v>110</v>
      </c>
      <c r="C71" s="103" t="s">
        <v>114</v>
      </c>
      <c r="D71" s="107">
        <v>20000</v>
      </c>
    </row>
    <row r="72" spans="1:5" s="96" customFormat="1" x14ac:dyDescent="0.25">
      <c r="A72" s="102" t="s">
        <v>62</v>
      </c>
      <c r="B72" s="102" t="s">
        <v>110</v>
      </c>
      <c r="C72" s="103" t="s">
        <v>115</v>
      </c>
      <c r="D72" s="107">
        <v>5835</v>
      </c>
    </row>
    <row r="73" spans="1:5" s="96" customFormat="1" x14ac:dyDescent="0.25">
      <c r="A73" s="102">
        <v>313</v>
      </c>
      <c r="B73" s="102">
        <v>46101</v>
      </c>
      <c r="C73" s="103" t="s">
        <v>706</v>
      </c>
      <c r="D73" s="107">
        <v>28142.81</v>
      </c>
    </row>
    <row r="74" spans="1:5" s="96" customFormat="1" x14ac:dyDescent="0.25">
      <c r="A74" s="102" t="s">
        <v>64</v>
      </c>
      <c r="B74" s="102" t="s">
        <v>116</v>
      </c>
      <c r="C74" s="103" t="s">
        <v>117</v>
      </c>
      <c r="D74" s="107">
        <v>50166.37</v>
      </c>
    </row>
    <row r="75" spans="1:5" s="96" customFormat="1" x14ac:dyDescent="0.25">
      <c r="A75" s="102" t="s">
        <v>58</v>
      </c>
      <c r="B75" s="102" t="s">
        <v>116</v>
      </c>
      <c r="C75" s="103" t="s">
        <v>118</v>
      </c>
      <c r="D75" s="107">
        <v>28861</v>
      </c>
    </row>
    <row r="76" spans="1:5" s="96" customFormat="1" x14ac:dyDescent="0.25">
      <c r="A76" s="102" t="s">
        <v>90</v>
      </c>
      <c r="B76" s="102" t="s">
        <v>116</v>
      </c>
      <c r="C76" s="103" t="s">
        <v>877</v>
      </c>
      <c r="D76" s="107">
        <v>3000</v>
      </c>
    </row>
    <row r="77" spans="1:5" s="96" customFormat="1" x14ac:dyDescent="0.25">
      <c r="A77" s="102" t="s">
        <v>57</v>
      </c>
      <c r="B77" s="102" t="s">
        <v>116</v>
      </c>
      <c r="C77" s="103" t="s">
        <v>119</v>
      </c>
      <c r="D77" s="107">
        <v>42800</v>
      </c>
    </row>
    <row r="78" spans="1:5" s="96" customFormat="1" x14ac:dyDescent="0.25">
      <c r="A78" s="102">
        <v>313</v>
      </c>
      <c r="B78" s="102">
        <v>46101</v>
      </c>
      <c r="C78" s="103" t="s">
        <v>704</v>
      </c>
      <c r="D78" s="107">
        <v>4000</v>
      </c>
      <c r="E78" s="96" t="s">
        <v>968</v>
      </c>
    </row>
    <row r="79" spans="1:5" s="96" customFormat="1" x14ac:dyDescent="0.25">
      <c r="A79" s="102">
        <v>127</v>
      </c>
      <c r="B79" s="102">
        <v>46101</v>
      </c>
      <c r="C79" s="103" t="s">
        <v>935</v>
      </c>
      <c r="D79" s="107">
        <v>45079.81</v>
      </c>
    </row>
    <row r="80" spans="1:5" s="96" customFormat="1" x14ac:dyDescent="0.25">
      <c r="A80" s="102">
        <v>313</v>
      </c>
      <c r="B80" s="102">
        <v>46102</v>
      </c>
      <c r="C80" s="103" t="s">
        <v>887</v>
      </c>
      <c r="D80" s="107">
        <v>3869.64</v>
      </c>
    </row>
    <row r="81" spans="1:5" s="96" customFormat="1" x14ac:dyDescent="0.25">
      <c r="A81" s="102" t="s">
        <v>57</v>
      </c>
      <c r="B81" s="102" t="s">
        <v>120</v>
      </c>
      <c r="C81" s="103" t="s">
        <v>121</v>
      </c>
      <c r="D81" s="107">
        <v>78000</v>
      </c>
    </row>
    <row r="82" spans="1:5" s="96" customFormat="1" x14ac:dyDescent="0.25">
      <c r="A82" s="102">
        <v>128</v>
      </c>
      <c r="B82" s="102">
        <v>46103</v>
      </c>
      <c r="C82" s="103" t="s">
        <v>876</v>
      </c>
      <c r="D82" s="107">
        <v>15000</v>
      </c>
    </row>
    <row r="83" spans="1:5" s="96" customFormat="1" x14ac:dyDescent="0.25">
      <c r="A83" s="102">
        <v>413</v>
      </c>
      <c r="B83" s="102">
        <v>46103</v>
      </c>
      <c r="C83" s="103" t="s">
        <v>901</v>
      </c>
      <c r="D83" s="107">
        <v>9623.39</v>
      </c>
    </row>
    <row r="84" spans="1:5" s="96" customFormat="1" x14ac:dyDescent="0.25">
      <c r="A84" s="102" t="s">
        <v>61</v>
      </c>
      <c r="B84" s="102" t="s">
        <v>122</v>
      </c>
      <c r="C84" s="103" t="s">
        <v>123</v>
      </c>
      <c r="D84" s="107">
        <v>3000</v>
      </c>
    </row>
    <row r="85" spans="1:5" s="96" customFormat="1" x14ac:dyDescent="0.25">
      <c r="A85" s="102" t="s">
        <v>57</v>
      </c>
      <c r="B85" s="102" t="s">
        <v>122</v>
      </c>
      <c r="C85" s="103" t="s">
        <v>124</v>
      </c>
      <c r="D85" s="107">
        <v>19000</v>
      </c>
    </row>
    <row r="86" spans="1:5" s="96" customFormat="1" x14ac:dyDescent="0.25">
      <c r="A86" s="102" t="s">
        <v>38</v>
      </c>
      <c r="B86" s="102" t="s">
        <v>125</v>
      </c>
      <c r="C86" s="103" t="s">
        <v>126</v>
      </c>
      <c r="D86" s="107">
        <v>1000</v>
      </c>
    </row>
    <row r="87" spans="1:5" s="96" customFormat="1" x14ac:dyDescent="0.25">
      <c r="A87" s="102">
        <v>446</v>
      </c>
      <c r="B87" s="102">
        <v>46109</v>
      </c>
      <c r="C87" s="103" t="s">
        <v>771</v>
      </c>
      <c r="D87" s="107">
        <v>2000</v>
      </c>
    </row>
    <row r="88" spans="1:5" s="96" customFormat="1" x14ac:dyDescent="0.25">
      <c r="A88" s="102">
        <v>313</v>
      </c>
      <c r="B88" s="102">
        <v>46110</v>
      </c>
      <c r="C88" s="103" t="s">
        <v>888</v>
      </c>
      <c r="D88" s="107">
        <v>7260</v>
      </c>
    </row>
    <row r="89" spans="1:5" s="96" customFormat="1" x14ac:dyDescent="0.25">
      <c r="A89" s="102">
        <v>432</v>
      </c>
      <c r="B89" s="102">
        <v>46110</v>
      </c>
      <c r="C89" s="103" t="s">
        <v>772</v>
      </c>
      <c r="D89" s="107">
        <v>10666.65</v>
      </c>
    </row>
    <row r="90" spans="1:5" s="96" customFormat="1" x14ac:dyDescent="0.25">
      <c r="A90" s="102" t="s">
        <v>49</v>
      </c>
      <c r="B90" s="102" t="s">
        <v>127</v>
      </c>
      <c r="C90" s="103" t="s">
        <v>128</v>
      </c>
      <c r="D90" s="107">
        <v>25000</v>
      </c>
      <c r="E90" s="96" t="s">
        <v>968</v>
      </c>
    </row>
    <row r="91" spans="1:5" s="96" customFormat="1" x14ac:dyDescent="0.25">
      <c r="A91" s="102">
        <v>313</v>
      </c>
      <c r="B91" s="102">
        <v>46111</v>
      </c>
      <c r="C91" s="103" t="s">
        <v>933</v>
      </c>
      <c r="D91" s="107">
        <v>25000</v>
      </c>
    </row>
    <row r="92" spans="1:5" s="96" customFormat="1" x14ac:dyDescent="0.25">
      <c r="A92" s="102" t="s">
        <v>103</v>
      </c>
      <c r="B92" s="102" t="s">
        <v>779</v>
      </c>
      <c r="C92" s="103" t="s">
        <v>780</v>
      </c>
      <c r="D92" s="107">
        <v>15000</v>
      </c>
    </row>
    <row r="93" spans="1:5" s="96" customFormat="1" x14ac:dyDescent="0.25">
      <c r="A93" s="102" t="s">
        <v>103</v>
      </c>
      <c r="B93" s="102" t="s">
        <v>129</v>
      </c>
      <c r="C93" s="103" t="s">
        <v>130</v>
      </c>
      <c r="D93" s="107">
        <v>5000</v>
      </c>
      <c r="E93" s="96" t="s">
        <v>968</v>
      </c>
    </row>
    <row r="94" spans="1:5" ht="17.25" thickBot="1" x14ac:dyDescent="0.35">
      <c r="A94" s="165" t="s">
        <v>131</v>
      </c>
      <c r="B94" s="166"/>
      <c r="C94" s="10" t="s">
        <v>16</v>
      </c>
      <c r="D94" s="127">
        <f>SUM(D95:D99)</f>
        <v>149535.31</v>
      </c>
      <c r="E94" s="1"/>
    </row>
    <row r="95" spans="1:5" x14ac:dyDescent="0.25">
      <c r="A95" s="102" t="s">
        <v>5</v>
      </c>
      <c r="B95" s="102" t="s">
        <v>132</v>
      </c>
      <c r="C95" s="103" t="s">
        <v>133</v>
      </c>
      <c r="D95" s="107">
        <v>64362.81</v>
      </c>
      <c r="E95" s="1"/>
    </row>
    <row r="96" spans="1:5" x14ac:dyDescent="0.25">
      <c r="A96" s="102" t="s">
        <v>5</v>
      </c>
      <c r="B96" s="102">
        <v>54200</v>
      </c>
      <c r="C96" s="103" t="s">
        <v>692</v>
      </c>
      <c r="D96" s="107">
        <v>50000</v>
      </c>
      <c r="E96" s="1"/>
    </row>
    <row r="97" spans="1:5" x14ac:dyDescent="0.25">
      <c r="A97" s="102">
        <v>452</v>
      </c>
      <c r="B97" s="102">
        <v>55000</v>
      </c>
      <c r="C97" s="103" t="s">
        <v>882</v>
      </c>
      <c r="D97" s="107">
        <v>4000</v>
      </c>
      <c r="E97" s="1" t="s">
        <v>968</v>
      </c>
    </row>
    <row r="98" spans="1:5" x14ac:dyDescent="0.25">
      <c r="A98" s="102">
        <v>452</v>
      </c>
      <c r="B98" s="102">
        <v>55100</v>
      </c>
      <c r="C98" s="103" t="s">
        <v>691</v>
      </c>
      <c r="D98" s="107">
        <v>5000</v>
      </c>
      <c r="E98" s="1"/>
    </row>
    <row r="99" spans="1:5" x14ac:dyDescent="0.25">
      <c r="A99" s="102">
        <v>611</v>
      </c>
      <c r="B99" s="102">
        <v>55500</v>
      </c>
      <c r="C99" s="103" t="s">
        <v>134</v>
      </c>
      <c r="D99" s="107">
        <v>26172.5</v>
      </c>
      <c r="E99" s="1"/>
    </row>
    <row r="100" spans="1:5" ht="16.5" thickBot="1" x14ac:dyDescent="0.3">
      <c r="A100" s="165" t="s">
        <v>135</v>
      </c>
      <c r="B100" s="166"/>
      <c r="C100" s="10" t="s">
        <v>22</v>
      </c>
      <c r="D100" s="104">
        <v>150000</v>
      </c>
      <c r="E100" s="1"/>
    </row>
    <row r="101" spans="1:5" x14ac:dyDescent="0.25">
      <c r="A101" s="102" t="s">
        <v>18</v>
      </c>
      <c r="B101" s="102" t="s">
        <v>136</v>
      </c>
      <c r="C101" s="103" t="s">
        <v>137</v>
      </c>
      <c r="D101" s="107">
        <v>150000</v>
      </c>
      <c r="E101" s="1"/>
    </row>
    <row r="102" spans="1:5" ht="17.25" thickBot="1" x14ac:dyDescent="0.35">
      <c r="A102" s="165" t="s">
        <v>138</v>
      </c>
      <c r="B102" s="166"/>
      <c r="C102" s="10" t="s">
        <v>26</v>
      </c>
      <c r="D102" s="127">
        <f>SUM(D103:D106)</f>
        <v>1432680.7</v>
      </c>
      <c r="E102" s="1"/>
    </row>
    <row r="103" spans="1:5" s="45" customFormat="1" x14ac:dyDescent="0.25">
      <c r="A103" s="102">
        <v>413</v>
      </c>
      <c r="B103" s="102">
        <v>75301</v>
      </c>
      <c r="C103" s="103" t="s">
        <v>725</v>
      </c>
      <c r="D103" s="107">
        <v>182419.20000000001</v>
      </c>
    </row>
    <row r="104" spans="1:5" s="45" customFormat="1" x14ac:dyDescent="0.25">
      <c r="A104" s="102">
        <v>413</v>
      </c>
      <c r="B104" s="102">
        <v>75080</v>
      </c>
      <c r="C104" s="103" t="s">
        <v>967</v>
      </c>
      <c r="D104" s="107">
        <v>127335.56</v>
      </c>
    </row>
    <row r="105" spans="1:5" s="45" customFormat="1" x14ac:dyDescent="0.25">
      <c r="A105" s="102">
        <v>451</v>
      </c>
      <c r="B105" s="102">
        <v>76101</v>
      </c>
      <c r="C105" s="103" t="s">
        <v>778</v>
      </c>
      <c r="D105" s="107">
        <v>6000</v>
      </c>
    </row>
    <row r="106" spans="1:5" s="45" customFormat="1" x14ac:dyDescent="0.25">
      <c r="A106" s="102">
        <v>413</v>
      </c>
      <c r="B106" s="102">
        <v>75080</v>
      </c>
      <c r="C106" s="103" t="s">
        <v>966</v>
      </c>
      <c r="D106" s="107">
        <v>1116925.94</v>
      </c>
    </row>
    <row r="107" spans="1:5" ht="16.5" thickBot="1" x14ac:dyDescent="0.3">
      <c r="A107" s="165" t="s">
        <v>139</v>
      </c>
      <c r="B107" s="166"/>
      <c r="C107" s="10" t="s">
        <v>31</v>
      </c>
      <c r="D107" s="104">
        <v>17500</v>
      </c>
      <c r="E107" s="1"/>
    </row>
    <row r="108" spans="1:5" x14ac:dyDescent="0.25">
      <c r="A108" s="102" t="s">
        <v>49</v>
      </c>
      <c r="B108" s="102" t="s">
        <v>140</v>
      </c>
      <c r="C108" s="103" t="s">
        <v>141</v>
      </c>
      <c r="D108" s="107">
        <v>17500</v>
      </c>
      <c r="E108" s="1"/>
    </row>
    <row r="109" spans="1:5" ht="17.25" thickBot="1" x14ac:dyDescent="0.35">
      <c r="A109" s="165" t="s">
        <v>142</v>
      </c>
      <c r="B109" s="166"/>
      <c r="C109" s="10" t="s">
        <v>35</v>
      </c>
      <c r="D109" s="127">
        <f>SUM(D110:D111)</f>
        <v>1135082</v>
      </c>
      <c r="E109" s="1"/>
    </row>
    <row r="110" spans="1:5" x14ac:dyDescent="0.25">
      <c r="A110" s="102" t="s">
        <v>5</v>
      </c>
      <c r="B110" s="102" t="s">
        <v>143</v>
      </c>
      <c r="C110" s="103" t="s">
        <v>144</v>
      </c>
      <c r="D110" s="107">
        <v>1135082</v>
      </c>
      <c r="E110" s="1"/>
    </row>
    <row r="111" spans="1:5" x14ac:dyDescent="0.25">
      <c r="A111" s="102" t="s">
        <v>5</v>
      </c>
      <c r="B111" s="102" t="s">
        <v>145</v>
      </c>
      <c r="C111" s="103" t="s">
        <v>146</v>
      </c>
      <c r="D111" s="107">
        <v>0</v>
      </c>
      <c r="E111" s="1"/>
    </row>
    <row r="112" spans="1:5" ht="19.5" customHeight="1" thickBot="1" x14ac:dyDescent="0.3">
      <c r="A112" s="105"/>
      <c r="B112" s="14"/>
      <c r="C112" s="15" t="s">
        <v>147</v>
      </c>
      <c r="D112" s="73">
        <f>D109+D107+D102+D100+D94+D52+D14+D12+D6</f>
        <v>21912097.010000002</v>
      </c>
      <c r="E112" s="1"/>
    </row>
    <row r="113" spans="4:8" x14ac:dyDescent="0.25">
      <c r="D113" s="12"/>
    </row>
    <row r="114" spans="4:8" x14ac:dyDescent="0.25">
      <c r="D114" s="101"/>
      <c r="F114" s="101"/>
      <c r="H114" s="101"/>
    </row>
  </sheetData>
  <autoFilter ref="A7:H112"/>
  <sortState ref="A54:D93">
    <sortCondition ref="B54:B93"/>
  </sortState>
  <mergeCells count="11">
    <mergeCell ref="A94:B94"/>
    <mergeCell ref="A100:B100"/>
    <mergeCell ref="A102:B102"/>
    <mergeCell ref="A107:B107"/>
    <mergeCell ref="A109:B109"/>
    <mergeCell ref="A52:B52"/>
    <mergeCell ref="A1:E1"/>
    <mergeCell ref="A2:D2"/>
    <mergeCell ref="A6:B6"/>
    <mergeCell ref="A12:B12"/>
    <mergeCell ref="A14:B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fitToHeight="6" orientation="portrait" r:id="rId1"/>
  <headerFooter>
    <oddHeader>&amp;L&amp;"Arial Narrow,Normal"Regidoria d'Hisenda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33"/>
  <sheetViews>
    <sheetView topLeftCell="B1" zoomScaleNormal="100" zoomScaleSheetLayoutView="100" workbookViewId="0">
      <pane ySplit="4" topLeftCell="A588" activePane="bottomLeft" state="frozen"/>
      <selection pane="bottomLeft" activeCell="D630" sqref="D601:F630"/>
    </sheetView>
  </sheetViews>
  <sheetFormatPr baseColWidth="10" defaultRowHeight="15" x14ac:dyDescent="0.25"/>
  <cols>
    <col min="2" max="2" width="8.140625" bestFit="1" customWidth="1"/>
    <col min="3" max="4" width="10.28515625" bestFit="1" customWidth="1"/>
    <col min="5" max="5" width="69.28515625" bestFit="1" customWidth="1"/>
    <col min="6" max="7" width="15.7109375" customWidth="1"/>
    <col min="9" max="9" width="16.42578125" customWidth="1"/>
    <col min="10" max="10" width="11.42578125" customWidth="1"/>
    <col min="11" max="11" width="30.85546875" customWidth="1"/>
    <col min="12" max="12" width="14.85546875" customWidth="1"/>
    <col min="13" max="13" width="14" customWidth="1"/>
    <col min="14" max="14" width="16.28515625" customWidth="1"/>
  </cols>
  <sheetData>
    <row r="1" spans="2:6" ht="50.25" customHeight="1" x14ac:dyDescent="0.25">
      <c r="B1" s="173" t="s">
        <v>875</v>
      </c>
      <c r="C1" s="173"/>
      <c r="D1" s="173"/>
      <c r="E1" s="173"/>
      <c r="F1" s="173"/>
    </row>
    <row r="2" spans="2:6" ht="31.5" x14ac:dyDescent="0.25">
      <c r="B2" s="30"/>
      <c r="C2" s="30"/>
      <c r="D2" s="31"/>
      <c r="E2" s="32" t="s">
        <v>751</v>
      </c>
      <c r="F2" s="32" t="s">
        <v>874</v>
      </c>
    </row>
    <row r="3" spans="2:6" x14ac:dyDescent="0.25">
      <c r="B3" s="33"/>
      <c r="C3" s="34"/>
      <c r="D3" s="34"/>
      <c r="E3" s="20"/>
      <c r="F3" s="35"/>
    </row>
    <row r="4" spans="2:6" x14ac:dyDescent="0.25">
      <c r="B4" s="100" t="s">
        <v>148</v>
      </c>
      <c r="C4" s="100" t="s">
        <v>149</v>
      </c>
      <c r="D4" s="100" t="s">
        <v>150</v>
      </c>
      <c r="E4" s="36" t="s">
        <v>151</v>
      </c>
      <c r="F4" s="37">
        <v>2021</v>
      </c>
    </row>
    <row r="5" spans="2:6" x14ac:dyDescent="0.25">
      <c r="B5" s="102">
        <v>120</v>
      </c>
      <c r="C5" s="102">
        <v>92500</v>
      </c>
      <c r="D5" s="102">
        <v>20200</v>
      </c>
      <c r="E5" s="18" t="s">
        <v>152</v>
      </c>
      <c r="F5" s="107">
        <v>12000</v>
      </c>
    </row>
    <row r="6" spans="2:6" x14ac:dyDescent="0.25">
      <c r="B6" s="102">
        <v>120</v>
      </c>
      <c r="C6" s="102" t="s">
        <v>153</v>
      </c>
      <c r="D6" s="102">
        <v>21200</v>
      </c>
      <c r="E6" s="18" t="s">
        <v>154</v>
      </c>
      <c r="F6" s="107">
        <v>22500</v>
      </c>
    </row>
    <row r="7" spans="2:6" x14ac:dyDescent="0.25">
      <c r="B7" s="102">
        <v>120</v>
      </c>
      <c r="C7" s="102">
        <v>92001</v>
      </c>
      <c r="D7" s="102">
        <v>21301</v>
      </c>
      <c r="E7" s="18" t="s">
        <v>155</v>
      </c>
      <c r="F7" s="107">
        <v>18500</v>
      </c>
    </row>
    <row r="8" spans="2:6" x14ac:dyDescent="0.25">
      <c r="B8" s="102">
        <v>120</v>
      </c>
      <c r="C8" s="102">
        <v>92099</v>
      </c>
      <c r="D8" s="102">
        <v>21900</v>
      </c>
      <c r="E8" s="18" t="s">
        <v>164</v>
      </c>
      <c r="F8" s="107">
        <v>1500</v>
      </c>
    </row>
    <row r="9" spans="2:6" x14ac:dyDescent="0.25">
      <c r="B9" s="102">
        <v>120</v>
      </c>
      <c r="C9" s="102" t="s">
        <v>153</v>
      </c>
      <c r="D9" s="102">
        <v>22100</v>
      </c>
      <c r="E9" s="18" t="s">
        <v>156</v>
      </c>
      <c r="F9" s="107">
        <v>50000</v>
      </c>
    </row>
    <row r="10" spans="2:6" x14ac:dyDescent="0.25">
      <c r="B10" s="102">
        <v>120</v>
      </c>
      <c r="C10" s="102" t="s">
        <v>153</v>
      </c>
      <c r="D10" s="102">
        <v>22101</v>
      </c>
      <c r="E10" s="18" t="s">
        <v>157</v>
      </c>
      <c r="F10" s="107">
        <v>8000</v>
      </c>
    </row>
    <row r="11" spans="2:6" x14ac:dyDescent="0.25">
      <c r="B11" s="102">
        <v>120</v>
      </c>
      <c r="C11" s="102" t="s">
        <v>153</v>
      </c>
      <c r="D11" s="102">
        <v>22102</v>
      </c>
      <c r="E11" s="18" t="s">
        <v>158</v>
      </c>
      <c r="F11" s="107">
        <v>4000</v>
      </c>
    </row>
    <row r="12" spans="2:6" x14ac:dyDescent="0.25">
      <c r="B12" s="102">
        <v>120</v>
      </c>
      <c r="C12" s="102" t="s">
        <v>167</v>
      </c>
      <c r="D12" s="102">
        <v>22201</v>
      </c>
      <c r="E12" s="18" t="s">
        <v>168</v>
      </c>
      <c r="F12" s="107">
        <v>10300</v>
      </c>
    </row>
    <row r="13" spans="2:6" x14ac:dyDescent="0.25">
      <c r="B13" s="102">
        <v>120</v>
      </c>
      <c r="C13" s="102" t="s">
        <v>153</v>
      </c>
      <c r="D13" s="102">
        <v>22400</v>
      </c>
      <c r="E13" s="18" t="s">
        <v>159</v>
      </c>
      <c r="F13" s="107">
        <v>53600</v>
      </c>
    </row>
    <row r="14" spans="2:6" x14ac:dyDescent="0.25">
      <c r="B14" s="102">
        <v>120</v>
      </c>
      <c r="C14" s="102">
        <v>92001</v>
      </c>
      <c r="D14" s="102">
        <v>22401</v>
      </c>
      <c r="E14" s="18" t="s">
        <v>160</v>
      </c>
      <c r="F14" s="107">
        <v>5000</v>
      </c>
    </row>
    <row r="15" spans="2:6" x14ac:dyDescent="0.25">
      <c r="B15" s="102">
        <v>120</v>
      </c>
      <c r="C15" s="102">
        <v>92001</v>
      </c>
      <c r="D15" s="102">
        <v>22402</v>
      </c>
      <c r="E15" s="18" t="s">
        <v>161</v>
      </c>
      <c r="F15" s="107">
        <v>2500</v>
      </c>
    </row>
    <row r="16" spans="2:6" x14ac:dyDescent="0.25">
      <c r="B16" s="102">
        <v>120</v>
      </c>
      <c r="C16" s="102" t="s">
        <v>165</v>
      </c>
      <c r="D16" s="102">
        <v>22699</v>
      </c>
      <c r="E16" s="18" t="s">
        <v>166</v>
      </c>
      <c r="F16" s="107">
        <v>2000</v>
      </c>
    </row>
    <row r="17" spans="2:6" x14ac:dyDescent="0.25">
      <c r="B17" s="102">
        <v>120</v>
      </c>
      <c r="C17" s="102" t="s">
        <v>153</v>
      </c>
      <c r="D17" s="102">
        <v>22700</v>
      </c>
      <c r="E17" s="18" t="s">
        <v>162</v>
      </c>
      <c r="F17" s="107">
        <v>40820.17</v>
      </c>
    </row>
    <row r="18" spans="2:6" x14ac:dyDescent="0.25">
      <c r="B18" s="102">
        <v>120</v>
      </c>
      <c r="C18" s="102">
        <v>92001</v>
      </c>
      <c r="D18" s="102">
        <v>62500</v>
      </c>
      <c r="E18" s="18" t="s">
        <v>163</v>
      </c>
      <c r="F18" s="107">
        <v>4000</v>
      </c>
    </row>
    <row r="19" spans="2:6" x14ac:dyDescent="0.25">
      <c r="B19" s="21">
        <v>120</v>
      </c>
      <c r="C19" s="22"/>
      <c r="D19" s="22"/>
      <c r="E19" s="23" t="s">
        <v>169</v>
      </c>
      <c r="F19" s="38">
        <f>SUM(F5:F18)</f>
        <v>234720.16999999998</v>
      </c>
    </row>
    <row r="20" spans="2:6" x14ac:dyDescent="0.25">
      <c r="B20" s="102">
        <v>121</v>
      </c>
      <c r="C20" s="102" t="s">
        <v>171</v>
      </c>
      <c r="D20" s="102">
        <v>22603</v>
      </c>
      <c r="E20" s="18" t="s">
        <v>172</v>
      </c>
      <c r="F20" s="107">
        <v>10000</v>
      </c>
    </row>
    <row r="21" spans="2:6" x14ac:dyDescent="0.25">
      <c r="B21" s="102">
        <v>121</v>
      </c>
      <c r="C21" s="102" t="s">
        <v>153</v>
      </c>
      <c r="D21" s="102">
        <v>22604</v>
      </c>
      <c r="E21" s="18" t="s">
        <v>170</v>
      </c>
      <c r="F21" s="107">
        <v>3000</v>
      </c>
    </row>
    <row r="22" spans="2:6" x14ac:dyDescent="0.25">
      <c r="B22" s="102">
        <v>121</v>
      </c>
      <c r="C22" s="102" t="s">
        <v>173</v>
      </c>
      <c r="D22" s="102">
        <v>22604</v>
      </c>
      <c r="E22" s="18" t="s">
        <v>174</v>
      </c>
      <c r="F22" s="107">
        <v>50000</v>
      </c>
    </row>
    <row r="23" spans="2:6" x14ac:dyDescent="0.25">
      <c r="B23" s="102">
        <v>121</v>
      </c>
      <c r="C23" s="102">
        <v>92060</v>
      </c>
      <c r="D23" s="102">
        <v>31000</v>
      </c>
      <c r="E23" s="18" t="s">
        <v>964</v>
      </c>
      <c r="F23" s="107">
        <v>11136.01</v>
      </c>
    </row>
    <row r="24" spans="2:6" x14ac:dyDescent="0.25">
      <c r="B24" s="102">
        <v>121</v>
      </c>
      <c r="C24" s="102">
        <v>92060</v>
      </c>
      <c r="D24" s="102">
        <v>60000</v>
      </c>
      <c r="E24" s="18" t="s">
        <v>965</v>
      </c>
      <c r="F24" s="107">
        <v>212363.72</v>
      </c>
    </row>
    <row r="25" spans="2:6" x14ac:dyDescent="0.25">
      <c r="B25" s="21">
        <v>121</v>
      </c>
      <c r="C25" s="22"/>
      <c r="D25" s="22"/>
      <c r="E25" s="23" t="s">
        <v>175</v>
      </c>
      <c r="F25" s="38">
        <f>SUM(F20:F24)</f>
        <v>286499.73</v>
      </c>
    </row>
    <row r="26" spans="2:6" x14ac:dyDescent="0.25">
      <c r="B26" s="102">
        <v>123</v>
      </c>
      <c r="C26" s="102" t="s">
        <v>176</v>
      </c>
      <c r="D26" s="102">
        <v>22601</v>
      </c>
      <c r="E26" s="18" t="s">
        <v>177</v>
      </c>
      <c r="F26" s="107">
        <v>6500</v>
      </c>
    </row>
    <row r="27" spans="2:6" x14ac:dyDescent="0.25">
      <c r="B27" s="102">
        <v>123</v>
      </c>
      <c r="C27" s="102" t="s">
        <v>178</v>
      </c>
      <c r="D27" s="102">
        <v>48101</v>
      </c>
      <c r="E27" s="18" t="s">
        <v>179</v>
      </c>
      <c r="F27" s="107">
        <v>10050</v>
      </c>
    </row>
    <row r="28" spans="2:6" x14ac:dyDescent="0.25">
      <c r="B28" s="21">
        <v>123</v>
      </c>
      <c r="C28" s="22"/>
      <c r="D28" s="22"/>
      <c r="E28" s="23" t="s">
        <v>180</v>
      </c>
      <c r="F28" s="38">
        <f>SUM(F26:F27)</f>
        <v>16550</v>
      </c>
    </row>
    <row r="29" spans="2:6" x14ac:dyDescent="0.25">
      <c r="B29" s="102">
        <v>124</v>
      </c>
      <c r="C29" s="102">
        <v>91200</v>
      </c>
      <c r="D29" s="102">
        <v>23000</v>
      </c>
      <c r="E29" s="18" t="s">
        <v>181</v>
      </c>
      <c r="F29" s="107">
        <v>125500</v>
      </c>
    </row>
    <row r="30" spans="2:6" x14ac:dyDescent="0.25">
      <c r="B30" s="102">
        <v>124</v>
      </c>
      <c r="C30" s="102">
        <v>91200</v>
      </c>
      <c r="D30" s="102">
        <v>48102</v>
      </c>
      <c r="E30" s="18" t="s">
        <v>182</v>
      </c>
      <c r="F30" s="107">
        <v>46020</v>
      </c>
    </row>
    <row r="31" spans="2:6" x14ac:dyDescent="0.25">
      <c r="B31" s="21">
        <v>124</v>
      </c>
      <c r="C31" s="22"/>
      <c r="D31" s="22"/>
      <c r="E31" s="23" t="s">
        <v>183</v>
      </c>
      <c r="F31" s="38">
        <f>SUM(F29:F30)</f>
        <v>171520</v>
      </c>
    </row>
    <row r="32" spans="2:6" x14ac:dyDescent="0.25">
      <c r="B32" s="147">
        <v>127</v>
      </c>
      <c r="C32" s="147">
        <v>91200</v>
      </c>
      <c r="D32" s="147">
        <v>10000</v>
      </c>
      <c r="E32" s="149" t="s">
        <v>289</v>
      </c>
      <c r="F32" s="97">
        <v>212872.04</v>
      </c>
    </row>
    <row r="33" spans="2:6" x14ac:dyDescent="0.25">
      <c r="B33" s="146">
        <v>127</v>
      </c>
      <c r="C33" s="146">
        <v>15100</v>
      </c>
      <c r="D33" s="146">
        <v>12000</v>
      </c>
      <c r="E33" s="19" t="s">
        <v>194</v>
      </c>
      <c r="F33" s="97">
        <f>4856.72*14-0.03</f>
        <v>67994.05</v>
      </c>
    </row>
    <row r="34" spans="2:6" x14ac:dyDescent="0.25">
      <c r="B34" s="146">
        <v>127</v>
      </c>
      <c r="C34" s="146" t="s">
        <v>176</v>
      </c>
      <c r="D34" s="146">
        <v>12000</v>
      </c>
      <c r="E34" s="19" t="s">
        <v>291</v>
      </c>
      <c r="F34" s="97">
        <f>3642.53*14-0.03</f>
        <v>50995.390000000007</v>
      </c>
    </row>
    <row r="35" spans="2:6" x14ac:dyDescent="0.25">
      <c r="B35" s="146">
        <v>127</v>
      </c>
      <c r="C35" s="146">
        <v>93100</v>
      </c>
      <c r="D35" s="146">
        <v>12000</v>
      </c>
      <c r="E35" s="19" t="s">
        <v>344</v>
      </c>
      <c r="F35" s="97">
        <f>3642.54*14-0.03</f>
        <v>50995.53</v>
      </c>
    </row>
    <row r="36" spans="2:6" x14ac:dyDescent="0.25">
      <c r="B36" s="146">
        <v>127</v>
      </c>
      <c r="C36" s="146">
        <v>15100</v>
      </c>
      <c r="D36" s="146">
        <v>12001</v>
      </c>
      <c r="E36" s="19" t="s">
        <v>195</v>
      </c>
      <c r="F36" s="97">
        <f>4611.07*14-0.03</f>
        <v>64554.95</v>
      </c>
    </row>
    <row r="37" spans="2:6" x14ac:dyDescent="0.25">
      <c r="B37" s="146">
        <v>127</v>
      </c>
      <c r="C37" s="146">
        <v>17000</v>
      </c>
      <c r="D37" s="147">
        <v>12001</v>
      </c>
      <c r="E37" s="19" t="s">
        <v>217</v>
      </c>
      <c r="F37" s="97">
        <f>1152.77*14-0.03</f>
        <v>16138.749999999998</v>
      </c>
    </row>
    <row r="38" spans="2:6" x14ac:dyDescent="0.25">
      <c r="B38" s="147">
        <v>127</v>
      </c>
      <c r="C38" s="146">
        <v>49300</v>
      </c>
      <c r="D38" s="147">
        <v>12001</v>
      </c>
      <c r="E38" s="19" t="s">
        <v>952</v>
      </c>
      <c r="F38" s="97">
        <f>1152.77*14-0.03</f>
        <v>16138.749999999998</v>
      </c>
    </row>
    <row r="39" spans="2:6" x14ac:dyDescent="0.25">
      <c r="B39" s="146">
        <v>127</v>
      </c>
      <c r="C39" s="146" t="s">
        <v>176</v>
      </c>
      <c r="D39" s="146">
        <v>12001</v>
      </c>
      <c r="E39" s="19" t="s">
        <v>292</v>
      </c>
      <c r="F39" s="97">
        <f>1152.77*14-0.03</f>
        <v>16138.749999999998</v>
      </c>
    </row>
    <row r="40" spans="2:6" x14ac:dyDescent="0.25">
      <c r="B40" s="146">
        <v>127</v>
      </c>
      <c r="C40" s="146">
        <v>92001</v>
      </c>
      <c r="D40" s="147">
        <v>12001</v>
      </c>
      <c r="E40" s="19" t="s">
        <v>301</v>
      </c>
      <c r="F40" s="97">
        <f>1152.77*14-0.03</f>
        <v>16138.749999999998</v>
      </c>
    </row>
    <row r="41" spans="2:6" x14ac:dyDescent="0.25">
      <c r="B41" s="146">
        <v>127</v>
      </c>
      <c r="C41" s="146">
        <v>92002</v>
      </c>
      <c r="D41" s="146">
        <v>12001</v>
      </c>
      <c r="E41" s="19" t="s">
        <v>961</v>
      </c>
      <c r="F41" s="97">
        <f>1214.18*14-0.03</f>
        <v>16998.490000000002</v>
      </c>
    </row>
    <row r="42" spans="2:6" x14ac:dyDescent="0.25">
      <c r="B42" s="147">
        <v>127</v>
      </c>
      <c r="C42" s="146">
        <v>32000</v>
      </c>
      <c r="D42" s="147">
        <v>12002</v>
      </c>
      <c r="E42" s="19" t="s">
        <v>946</v>
      </c>
      <c r="F42" s="97">
        <f>1152.77*14-0.03</f>
        <v>16138.749999999998</v>
      </c>
    </row>
    <row r="43" spans="2:6" x14ac:dyDescent="0.25">
      <c r="B43" s="146">
        <v>127</v>
      </c>
      <c r="C43" s="146">
        <v>33800</v>
      </c>
      <c r="D43" s="147">
        <v>12002</v>
      </c>
      <c r="E43" s="19" t="s">
        <v>274</v>
      </c>
      <c r="F43" s="97">
        <f>2202.64*14-0.03</f>
        <v>30836.93</v>
      </c>
    </row>
    <row r="44" spans="2:6" x14ac:dyDescent="0.25">
      <c r="B44" s="146">
        <v>127</v>
      </c>
      <c r="C44" s="146">
        <v>13200</v>
      </c>
      <c r="D44" s="147">
        <v>12003</v>
      </c>
      <c r="E44" s="19" t="s">
        <v>184</v>
      </c>
      <c r="F44" s="97">
        <f>16553.79*14-0.02</f>
        <v>231753.04</v>
      </c>
    </row>
    <row r="45" spans="2:6" x14ac:dyDescent="0.25">
      <c r="B45" s="146">
        <v>127</v>
      </c>
      <c r="C45" s="146">
        <v>15100</v>
      </c>
      <c r="D45" s="146">
        <v>12003</v>
      </c>
      <c r="E45" s="19" t="s">
        <v>196</v>
      </c>
      <c r="F45" s="97">
        <f>3153.1*14-0.03</f>
        <v>44143.37</v>
      </c>
    </row>
    <row r="46" spans="2:6" x14ac:dyDescent="0.25">
      <c r="B46" s="146">
        <v>127</v>
      </c>
      <c r="C46" s="146">
        <v>92001</v>
      </c>
      <c r="D46" s="146">
        <v>12003</v>
      </c>
      <c r="E46" s="19" t="s">
        <v>302</v>
      </c>
      <c r="F46" s="97">
        <f>788.28*14-0.03</f>
        <v>11035.89</v>
      </c>
    </row>
    <row r="47" spans="2:6" x14ac:dyDescent="0.25">
      <c r="B47" s="146">
        <v>127</v>
      </c>
      <c r="C47" s="146">
        <v>92002</v>
      </c>
      <c r="D47" s="146">
        <v>12003</v>
      </c>
      <c r="E47" s="19" t="s">
        <v>311</v>
      </c>
      <c r="F47" s="97">
        <f>788.28*14-0.03</f>
        <v>11035.89</v>
      </c>
    </row>
    <row r="48" spans="2:6" x14ac:dyDescent="0.25">
      <c r="B48" s="146">
        <v>127</v>
      </c>
      <c r="C48" s="147">
        <v>92500</v>
      </c>
      <c r="D48" s="146">
        <v>12003</v>
      </c>
      <c r="E48" s="19" t="s">
        <v>329</v>
      </c>
      <c r="F48" s="97">
        <f>788.28*14-0.03</f>
        <v>11035.89</v>
      </c>
    </row>
    <row r="49" spans="2:6" x14ac:dyDescent="0.25">
      <c r="B49" s="146">
        <v>127</v>
      </c>
      <c r="C49" s="146">
        <v>93100</v>
      </c>
      <c r="D49" s="146">
        <v>12003</v>
      </c>
      <c r="E49" s="19" t="s">
        <v>345</v>
      </c>
      <c r="F49" s="97">
        <f>2364.83*14-0.03</f>
        <v>33107.589999999997</v>
      </c>
    </row>
    <row r="50" spans="2:6" x14ac:dyDescent="0.25">
      <c r="B50" s="146">
        <v>127</v>
      </c>
      <c r="C50" s="146">
        <v>93200</v>
      </c>
      <c r="D50" s="147">
        <v>12003</v>
      </c>
      <c r="E50" s="19" t="s">
        <v>354</v>
      </c>
      <c r="F50" s="97">
        <f>788.28*14-0.03</f>
        <v>11035.89</v>
      </c>
    </row>
    <row r="51" spans="2:6" x14ac:dyDescent="0.25">
      <c r="B51" s="147">
        <v>127</v>
      </c>
      <c r="C51" s="147">
        <v>13200</v>
      </c>
      <c r="D51" s="147">
        <v>12004</v>
      </c>
      <c r="E51" s="19" t="s">
        <v>185</v>
      </c>
      <c r="F51" s="97">
        <f>3936.36*14-0.03</f>
        <v>55109.01</v>
      </c>
    </row>
    <row r="52" spans="2:6" x14ac:dyDescent="0.25">
      <c r="B52" s="146">
        <v>127</v>
      </c>
      <c r="C52" s="146">
        <v>15000</v>
      </c>
      <c r="D52" s="147">
        <v>12004</v>
      </c>
      <c r="E52" s="19" t="s">
        <v>205</v>
      </c>
      <c r="F52" s="97">
        <f>1968.18*14-0.03</f>
        <v>27554.49</v>
      </c>
    </row>
    <row r="53" spans="2:6" x14ac:dyDescent="0.25">
      <c r="B53" s="147">
        <v>127</v>
      </c>
      <c r="C53" s="147">
        <v>13200</v>
      </c>
      <c r="D53" s="147">
        <v>12006</v>
      </c>
      <c r="E53" s="148" t="s">
        <v>186</v>
      </c>
      <c r="F53" s="97">
        <f>2462.7*14</f>
        <v>34477.799999999996</v>
      </c>
    </row>
    <row r="54" spans="2:6" x14ac:dyDescent="0.25">
      <c r="B54" s="147">
        <v>127</v>
      </c>
      <c r="C54" s="146">
        <v>15100</v>
      </c>
      <c r="D54" s="147">
        <v>12006</v>
      </c>
      <c r="E54" s="148" t="s">
        <v>197</v>
      </c>
      <c r="F54" s="97">
        <f>532.27*14</f>
        <v>7451.78</v>
      </c>
    </row>
    <row r="55" spans="2:6" x14ac:dyDescent="0.25">
      <c r="B55" s="147">
        <v>127</v>
      </c>
      <c r="C55" s="146">
        <v>15000</v>
      </c>
      <c r="D55" s="147">
        <v>12006</v>
      </c>
      <c r="E55" s="148" t="s">
        <v>206</v>
      </c>
      <c r="F55" s="97">
        <f>575.99*14-0.01</f>
        <v>8063.85</v>
      </c>
    </row>
    <row r="56" spans="2:6" x14ac:dyDescent="0.25">
      <c r="B56" s="147">
        <v>127</v>
      </c>
      <c r="C56" s="146">
        <v>17000</v>
      </c>
      <c r="D56" s="147">
        <v>12006</v>
      </c>
      <c r="E56" s="148" t="s">
        <v>218</v>
      </c>
      <c r="F56" s="97">
        <v>0</v>
      </c>
    </row>
    <row r="57" spans="2:6" x14ac:dyDescent="0.25">
      <c r="B57" s="147">
        <v>127</v>
      </c>
      <c r="C57" s="146">
        <v>33800</v>
      </c>
      <c r="D57" s="147">
        <v>12006</v>
      </c>
      <c r="E57" s="148" t="s">
        <v>275</v>
      </c>
      <c r="F57" s="97">
        <f>718.28*14-0.01</f>
        <v>10055.91</v>
      </c>
    </row>
    <row r="58" spans="2:6" x14ac:dyDescent="0.25">
      <c r="B58" s="147">
        <v>127</v>
      </c>
      <c r="C58" s="146">
        <v>49300</v>
      </c>
      <c r="D58" s="147">
        <v>12006</v>
      </c>
      <c r="E58" s="148" t="s">
        <v>953</v>
      </c>
      <c r="F58" s="97">
        <v>0</v>
      </c>
    </row>
    <row r="59" spans="2:6" x14ac:dyDescent="0.25">
      <c r="B59" s="147">
        <v>127</v>
      </c>
      <c r="C59" s="147">
        <v>92000</v>
      </c>
      <c r="D59" s="147">
        <v>12006</v>
      </c>
      <c r="E59" s="148" t="s">
        <v>293</v>
      </c>
      <c r="F59" s="97">
        <f>186.91*14-0.01</f>
        <v>2616.7299999999996</v>
      </c>
    </row>
    <row r="60" spans="2:6" x14ac:dyDescent="0.25">
      <c r="B60" s="147">
        <v>127</v>
      </c>
      <c r="C60" s="146">
        <v>92001</v>
      </c>
      <c r="D60" s="147">
        <v>12006</v>
      </c>
      <c r="E60" s="148" t="s">
        <v>303</v>
      </c>
      <c r="F60" s="97">
        <f>460.71*14-0.01</f>
        <v>6449.9299999999994</v>
      </c>
    </row>
    <row r="61" spans="2:6" x14ac:dyDescent="0.25">
      <c r="B61" s="147">
        <v>127</v>
      </c>
      <c r="C61" s="146">
        <v>92002</v>
      </c>
      <c r="D61" s="147">
        <v>12006</v>
      </c>
      <c r="E61" s="148" t="s">
        <v>312</v>
      </c>
      <c r="F61" s="97">
        <f>346.17*14-0.01</f>
        <v>4846.37</v>
      </c>
    </row>
    <row r="62" spans="2:6" x14ac:dyDescent="0.25">
      <c r="B62" s="147">
        <v>127</v>
      </c>
      <c r="C62" s="147">
        <v>92500</v>
      </c>
      <c r="D62" s="147">
        <v>12006</v>
      </c>
      <c r="E62" s="148" t="s">
        <v>330</v>
      </c>
      <c r="F62" s="97">
        <f>317.16*14-0.01</f>
        <v>4440.2300000000005</v>
      </c>
    </row>
    <row r="63" spans="2:6" x14ac:dyDescent="0.25">
      <c r="B63" s="147">
        <v>127</v>
      </c>
      <c r="C63" s="146">
        <v>93100</v>
      </c>
      <c r="D63" s="147">
        <v>12006</v>
      </c>
      <c r="E63" s="148" t="s">
        <v>346</v>
      </c>
      <c r="F63" s="97">
        <f>826.08*14-0.01</f>
        <v>11565.11</v>
      </c>
    </row>
    <row r="64" spans="2:6" x14ac:dyDescent="0.25">
      <c r="B64" s="147">
        <v>127</v>
      </c>
      <c r="C64" s="146">
        <v>93200</v>
      </c>
      <c r="D64" s="147">
        <v>12006</v>
      </c>
      <c r="E64" s="148" t="s">
        <v>355</v>
      </c>
      <c r="F64" s="97">
        <f>346.17*14-0.01</f>
        <v>4846.37</v>
      </c>
    </row>
    <row r="65" spans="2:6" x14ac:dyDescent="0.25">
      <c r="B65" s="147">
        <v>127</v>
      </c>
      <c r="C65" s="147">
        <v>13200</v>
      </c>
      <c r="D65" s="147">
        <v>12100</v>
      </c>
      <c r="E65" s="19" t="s">
        <v>187</v>
      </c>
      <c r="F65" s="97">
        <f>10100.42*14</f>
        <v>141405.88</v>
      </c>
    </row>
    <row r="66" spans="2:6" x14ac:dyDescent="0.25">
      <c r="B66" s="147">
        <v>127</v>
      </c>
      <c r="C66" s="146">
        <v>15100</v>
      </c>
      <c r="D66" s="147">
        <v>12100</v>
      </c>
      <c r="E66" s="19" t="s">
        <v>198</v>
      </c>
      <c r="F66" s="97">
        <f>6314.82*14</f>
        <v>88407.48</v>
      </c>
    </row>
    <row r="67" spans="2:6" x14ac:dyDescent="0.25">
      <c r="B67" s="147">
        <v>127</v>
      </c>
      <c r="C67" s="146">
        <v>15000</v>
      </c>
      <c r="D67" s="147">
        <v>12100</v>
      </c>
      <c r="E67" s="19" t="s">
        <v>207</v>
      </c>
      <c r="F67" s="97">
        <f>1001.85*14</f>
        <v>14025.9</v>
      </c>
    </row>
    <row r="68" spans="2:6" x14ac:dyDescent="0.25">
      <c r="B68" s="147">
        <v>127</v>
      </c>
      <c r="C68" s="146">
        <v>17000</v>
      </c>
      <c r="D68" s="147">
        <v>12100</v>
      </c>
      <c r="E68" s="19" t="s">
        <v>219</v>
      </c>
      <c r="F68" s="97">
        <f>481.4*14</f>
        <v>6739.5999999999995</v>
      </c>
    </row>
    <row r="69" spans="2:6" x14ac:dyDescent="0.25">
      <c r="B69" s="147">
        <v>127</v>
      </c>
      <c r="C69" s="146">
        <v>32000</v>
      </c>
      <c r="D69" s="147">
        <v>12100</v>
      </c>
      <c r="E69" s="19" t="s">
        <v>842</v>
      </c>
      <c r="F69" s="97">
        <f>558.18*14</f>
        <v>7814.5199999999995</v>
      </c>
    </row>
    <row r="70" spans="2:6" x14ac:dyDescent="0.25">
      <c r="B70" s="147">
        <v>127</v>
      </c>
      <c r="C70" s="146">
        <v>33800</v>
      </c>
      <c r="D70" s="147">
        <v>12100</v>
      </c>
      <c r="E70" s="19" t="s">
        <v>276</v>
      </c>
      <c r="F70" s="97">
        <f>965.82*14</f>
        <v>13521.480000000001</v>
      </c>
    </row>
    <row r="71" spans="2:6" x14ac:dyDescent="0.25">
      <c r="B71" s="147">
        <v>127</v>
      </c>
      <c r="C71" s="146">
        <v>49300</v>
      </c>
      <c r="D71" s="147">
        <v>12100</v>
      </c>
      <c r="E71" s="19" t="s">
        <v>954</v>
      </c>
      <c r="F71" s="97">
        <f>558.18*14</f>
        <v>7814.5199999999995</v>
      </c>
    </row>
    <row r="72" spans="2:6" x14ac:dyDescent="0.25">
      <c r="B72" s="147">
        <v>127</v>
      </c>
      <c r="C72" s="147">
        <v>92000</v>
      </c>
      <c r="D72" s="147">
        <v>12100</v>
      </c>
      <c r="E72" s="19" t="s">
        <v>294</v>
      </c>
      <c r="F72" s="97">
        <f>2745.85*14</f>
        <v>38441.9</v>
      </c>
    </row>
    <row r="73" spans="2:6" x14ac:dyDescent="0.25">
      <c r="B73" s="147">
        <v>127</v>
      </c>
      <c r="C73" s="146">
        <v>92001</v>
      </c>
      <c r="D73" s="147">
        <v>12100</v>
      </c>
      <c r="E73" s="19" t="s">
        <v>304</v>
      </c>
      <c r="F73" s="97">
        <f>1021.29*14</f>
        <v>14298.06</v>
      </c>
    </row>
    <row r="74" spans="2:6" x14ac:dyDescent="0.25">
      <c r="B74" s="147">
        <v>127</v>
      </c>
      <c r="C74" s="146">
        <v>92002</v>
      </c>
      <c r="D74" s="147">
        <v>12100</v>
      </c>
      <c r="E74" s="19" t="s">
        <v>313</v>
      </c>
      <c r="F74" s="97">
        <f>1021.29*14</f>
        <v>14298.06</v>
      </c>
    </row>
    <row r="75" spans="2:6" x14ac:dyDescent="0.25">
      <c r="B75" s="147">
        <v>127</v>
      </c>
      <c r="C75" s="147">
        <v>92500</v>
      </c>
      <c r="D75" s="147">
        <v>12100</v>
      </c>
      <c r="E75" s="19" t="s">
        <v>331</v>
      </c>
      <c r="F75" s="97">
        <f>383.12*14</f>
        <v>5363.68</v>
      </c>
    </row>
    <row r="76" spans="2:6" x14ac:dyDescent="0.25">
      <c r="B76" s="147">
        <v>127</v>
      </c>
      <c r="C76" s="146">
        <v>93100</v>
      </c>
      <c r="D76" s="147">
        <v>12100</v>
      </c>
      <c r="E76" s="19" t="s">
        <v>347</v>
      </c>
      <c r="F76" s="97">
        <f>3389.69*14</f>
        <v>47455.66</v>
      </c>
    </row>
    <row r="77" spans="2:6" x14ac:dyDescent="0.25">
      <c r="B77" s="147">
        <v>127</v>
      </c>
      <c r="C77" s="146">
        <v>93200</v>
      </c>
      <c r="D77" s="147">
        <v>12100</v>
      </c>
      <c r="E77" s="19" t="s">
        <v>356</v>
      </c>
      <c r="F77" s="97">
        <f>383.12*14</f>
        <v>5363.68</v>
      </c>
    </row>
    <row r="78" spans="2:6" x14ac:dyDescent="0.25">
      <c r="B78" s="147">
        <v>127</v>
      </c>
      <c r="C78" s="147">
        <v>13200</v>
      </c>
      <c r="D78" s="147">
        <v>12101</v>
      </c>
      <c r="E78" s="19" t="s">
        <v>188</v>
      </c>
      <c r="F78" s="97">
        <f>17565.84*14</f>
        <v>245921.76</v>
      </c>
    </row>
    <row r="79" spans="2:6" x14ac:dyDescent="0.25">
      <c r="B79" s="147">
        <v>127</v>
      </c>
      <c r="C79" s="146">
        <v>15100</v>
      </c>
      <c r="D79" s="147">
        <v>12101</v>
      </c>
      <c r="E79" s="19" t="s">
        <v>199</v>
      </c>
      <c r="F79" s="97">
        <f>7611.78*14</f>
        <v>106564.92</v>
      </c>
    </row>
    <row r="80" spans="2:6" x14ac:dyDescent="0.25">
      <c r="B80" s="147">
        <v>127</v>
      </c>
      <c r="C80" s="146">
        <v>15000</v>
      </c>
      <c r="D80" s="147">
        <v>12101</v>
      </c>
      <c r="E80" s="19" t="s">
        <v>208</v>
      </c>
      <c r="F80" s="97">
        <f>2357.42*14</f>
        <v>33003.880000000005</v>
      </c>
    </row>
    <row r="81" spans="2:6" x14ac:dyDescent="0.25">
      <c r="B81" s="147">
        <v>127</v>
      </c>
      <c r="C81" s="146">
        <v>17000</v>
      </c>
      <c r="D81" s="147">
        <v>12101</v>
      </c>
      <c r="E81" s="19" t="s">
        <v>220</v>
      </c>
      <c r="F81" s="97">
        <f>552.1*14</f>
        <v>7729.4000000000005</v>
      </c>
    </row>
    <row r="82" spans="2:6" x14ac:dyDescent="0.25">
      <c r="B82" s="147">
        <v>127</v>
      </c>
      <c r="C82" s="146">
        <v>32000</v>
      </c>
      <c r="D82" s="147">
        <v>12101</v>
      </c>
      <c r="E82" s="19" t="s">
        <v>843</v>
      </c>
      <c r="F82" s="97">
        <f>432.2*14</f>
        <v>6050.8</v>
      </c>
    </row>
    <row r="83" spans="2:6" x14ac:dyDescent="0.25">
      <c r="B83" s="147">
        <v>127</v>
      </c>
      <c r="C83" s="146">
        <v>33800</v>
      </c>
      <c r="D83" s="147">
        <v>12101</v>
      </c>
      <c r="E83" s="19" t="s">
        <v>277</v>
      </c>
      <c r="F83" s="97">
        <f>968.07*14</f>
        <v>13552.980000000001</v>
      </c>
    </row>
    <row r="84" spans="2:6" x14ac:dyDescent="0.25">
      <c r="B84" s="147">
        <v>127</v>
      </c>
      <c r="C84" s="146">
        <v>49300</v>
      </c>
      <c r="D84" s="147">
        <v>12101</v>
      </c>
      <c r="E84" s="19" t="s">
        <v>955</v>
      </c>
      <c r="F84" s="97">
        <f>432.2*14</f>
        <v>6050.8</v>
      </c>
    </row>
    <row r="85" spans="2:6" x14ac:dyDescent="0.25">
      <c r="B85" s="147">
        <v>127</v>
      </c>
      <c r="C85" s="147">
        <v>92000</v>
      </c>
      <c r="D85" s="147">
        <v>12101</v>
      </c>
      <c r="E85" s="19" t="s">
        <v>295</v>
      </c>
      <c r="F85" s="97">
        <f>5083.58*14</f>
        <v>71170.12</v>
      </c>
    </row>
    <row r="86" spans="2:6" x14ac:dyDescent="0.25">
      <c r="B86" s="147">
        <v>127</v>
      </c>
      <c r="C86" s="146">
        <v>92001</v>
      </c>
      <c r="D86" s="147">
        <v>12101</v>
      </c>
      <c r="E86" s="19" t="s">
        <v>305</v>
      </c>
      <c r="F86" s="97">
        <f>2009.77*14</f>
        <v>28136.78</v>
      </c>
    </row>
    <row r="87" spans="2:6" x14ac:dyDescent="0.25">
      <c r="B87" s="147">
        <v>127</v>
      </c>
      <c r="C87" s="146">
        <v>92002</v>
      </c>
      <c r="D87" s="147">
        <v>12101</v>
      </c>
      <c r="E87" s="19" t="s">
        <v>314</v>
      </c>
      <c r="F87" s="97">
        <f>1734.32*14</f>
        <v>24280.48</v>
      </c>
    </row>
    <row r="88" spans="2:6" x14ac:dyDescent="0.25">
      <c r="B88" s="147">
        <v>127</v>
      </c>
      <c r="C88" s="147">
        <v>92500</v>
      </c>
      <c r="D88" s="147">
        <v>12101</v>
      </c>
      <c r="E88" s="19" t="s">
        <v>332</v>
      </c>
      <c r="F88" s="97">
        <f>448.69*14</f>
        <v>6281.66</v>
      </c>
    </row>
    <row r="89" spans="2:6" x14ac:dyDescent="0.25">
      <c r="B89" s="147">
        <v>127</v>
      </c>
      <c r="C89" s="146">
        <v>93100</v>
      </c>
      <c r="D89" s="147">
        <v>12101</v>
      </c>
      <c r="E89" s="19" t="s">
        <v>348</v>
      </c>
      <c r="F89" s="97">
        <f>7409.62*14</f>
        <v>103734.68</v>
      </c>
    </row>
    <row r="90" spans="2:6" x14ac:dyDescent="0.25">
      <c r="B90" s="147">
        <v>127</v>
      </c>
      <c r="C90" s="146">
        <v>93200</v>
      </c>
      <c r="D90" s="147">
        <v>12101</v>
      </c>
      <c r="E90" s="19" t="s">
        <v>357</v>
      </c>
      <c r="F90" s="97">
        <f>448.69*14</f>
        <v>6281.66</v>
      </c>
    </row>
    <row r="91" spans="2:6" x14ac:dyDescent="0.25">
      <c r="B91" s="147">
        <v>127</v>
      </c>
      <c r="C91" s="147">
        <v>13200</v>
      </c>
      <c r="D91" s="147">
        <v>12103</v>
      </c>
      <c r="E91" s="19" t="s">
        <v>189</v>
      </c>
      <c r="F91" s="97">
        <f>11270.59+31509.14+2021</f>
        <v>44800.729999999996</v>
      </c>
    </row>
    <row r="92" spans="2:6" x14ac:dyDescent="0.25">
      <c r="B92" s="147">
        <v>127</v>
      </c>
      <c r="C92" s="146">
        <v>15100</v>
      </c>
      <c r="D92" s="147">
        <v>12103</v>
      </c>
      <c r="E92" s="19" t="s">
        <v>200</v>
      </c>
      <c r="F92" s="97">
        <f>198.24*14</f>
        <v>2775.36</v>
      </c>
    </row>
    <row r="93" spans="2:6" x14ac:dyDescent="0.25">
      <c r="B93" s="147">
        <v>127</v>
      </c>
      <c r="C93" s="146">
        <v>15000</v>
      </c>
      <c r="D93" s="147">
        <v>12103</v>
      </c>
      <c r="E93" s="19" t="s">
        <v>209</v>
      </c>
      <c r="F93" s="97">
        <f>12.75*14</f>
        <v>178.5</v>
      </c>
    </row>
    <row r="94" spans="2:6" x14ac:dyDescent="0.25">
      <c r="B94" s="147">
        <v>127</v>
      </c>
      <c r="C94" s="146">
        <v>17000</v>
      </c>
      <c r="D94" s="147">
        <v>12103</v>
      </c>
      <c r="E94" s="19" t="s">
        <v>221</v>
      </c>
      <c r="F94" s="97">
        <v>0</v>
      </c>
    </row>
    <row r="95" spans="2:6" x14ac:dyDescent="0.25">
      <c r="B95" s="147">
        <v>127</v>
      </c>
      <c r="C95" s="146">
        <v>32000</v>
      </c>
      <c r="D95" s="147">
        <v>12103</v>
      </c>
      <c r="E95" s="19" t="s">
        <v>844</v>
      </c>
      <c r="F95" s="97">
        <v>0</v>
      </c>
    </row>
    <row r="96" spans="2:6" x14ac:dyDescent="0.25">
      <c r="B96" s="147">
        <v>127</v>
      </c>
      <c r="C96" s="146">
        <v>33800</v>
      </c>
      <c r="D96" s="147">
        <v>12103</v>
      </c>
      <c r="E96" s="19" t="s">
        <v>278</v>
      </c>
      <c r="F96" s="97">
        <f>91.89*14</f>
        <v>1286.46</v>
      </c>
    </row>
    <row r="97" spans="2:6" x14ac:dyDescent="0.25">
      <c r="B97" s="147">
        <v>127</v>
      </c>
      <c r="C97" s="146">
        <v>49300</v>
      </c>
      <c r="D97" s="147">
        <v>12103</v>
      </c>
      <c r="E97" s="19" t="s">
        <v>956</v>
      </c>
      <c r="F97" s="97">
        <v>0</v>
      </c>
    </row>
    <row r="98" spans="2:6" x14ac:dyDescent="0.25">
      <c r="B98" s="147">
        <v>127</v>
      </c>
      <c r="C98" s="147">
        <v>92000</v>
      </c>
      <c r="D98" s="147">
        <v>12103</v>
      </c>
      <c r="E98" s="19" t="s">
        <v>296</v>
      </c>
      <c r="F98" s="97">
        <v>0</v>
      </c>
    </row>
    <row r="99" spans="2:6" x14ac:dyDescent="0.25">
      <c r="B99" s="147">
        <v>127</v>
      </c>
      <c r="C99" s="146">
        <v>92001</v>
      </c>
      <c r="D99" s="147">
        <v>12103</v>
      </c>
      <c r="E99" s="19" t="s">
        <v>306</v>
      </c>
      <c r="F99" s="97">
        <f>169.49*14</f>
        <v>2372.86</v>
      </c>
    </row>
    <row r="100" spans="2:6" x14ac:dyDescent="0.25">
      <c r="B100" s="147">
        <v>127</v>
      </c>
      <c r="C100" s="146">
        <v>92002</v>
      </c>
      <c r="D100" s="147">
        <v>12103</v>
      </c>
      <c r="E100" s="19" t="s">
        <v>315</v>
      </c>
      <c r="F100" s="97">
        <f>409.31*14</f>
        <v>5730.34</v>
      </c>
    </row>
    <row r="101" spans="2:6" x14ac:dyDescent="0.25">
      <c r="B101" s="147">
        <v>127</v>
      </c>
      <c r="C101" s="147">
        <v>92500</v>
      </c>
      <c r="D101" s="147">
        <v>12103</v>
      </c>
      <c r="E101" s="19" t="s">
        <v>333</v>
      </c>
      <c r="F101" s="97">
        <f>41.57*14</f>
        <v>581.98</v>
      </c>
    </row>
    <row r="102" spans="2:6" x14ac:dyDescent="0.25">
      <c r="B102" s="147">
        <v>127</v>
      </c>
      <c r="C102" s="146">
        <v>93100</v>
      </c>
      <c r="D102" s="147">
        <v>12103</v>
      </c>
      <c r="E102" s="19" t="s">
        <v>349</v>
      </c>
      <c r="F102" s="97">
        <f>597.16*14</f>
        <v>8360.24</v>
      </c>
    </row>
    <row r="103" spans="2:6" x14ac:dyDescent="0.25">
      <c r="B103" s="147">
        <v>127</v>
      </c>
      <c r="C103" s="146">
        <v>93200</v>
      </c>
      <c r="D103" s="147">
        <v>12103</v>
      </c>
      <c r="E103" s="19" t="s">
        <v>358</v>
      </c>
      <c r="F103" s="97">
        <f>42.14*14</f>
        <v>589.96</v>
      </c>
    </row>
    <row r="104" spans="2:6" x14ac:dyDescent="0.25">
      <c r="B104" s="146">
        <v>127</v>
      </c>
      <c r="C104" s="146">
        <v>13200</v>
      </c>
      <c r="D104" s="147">
        <v>13000</v>
      </c>
      <c r="E104" s="19" t="s">
        <v>191</v>
      </c>
      <c r="F104" s="97">
        <f>26684.23-F105+0.01</f>
        <v>-40683.470000000008</v>
      </c>
    </row>
    <row r="105" spans="2:6" x14ac:dyDescent="0.25">
      <c r="B105" s="146">
        <v>127</v>
      </c>
      <c r="C105" s="146">
        <v>15101</v>
      </c>
      <c r="D105" s="147">
        <v>13000</v>
      </c>
      <c r="E105" s="19" t="s">
        <v>202</v>
      </c>
      <c r="F105" s="97">
        <f>106030.63-F106</f>
        <v>67367.710000000006</v>
      </c>
    </row>
    <row r="106" spans="2:6" x14ac:dyDescent="0.25">
      <c r="B106" s="146">
        <v>127</v>
      </c>
      <c r="C106" s="146">
        <v>15001</v>
      </c>
      <c r="D106" s="147">
        <v>13000</v>
      </c>
      <c r="E106" s="19" t="s">
        <v>211</v>
      </c>
      <c r="F106" s="97">
        <f>53050.79-F107</f>
        <v>38662.92</v>
      </c>
    </row>
    <row r="107" spans="2:6" x14ac:dyDescent="0.25">
      <c r="B107" s="146">
        <v>127</v>
      </c>
      <c r="C107" s="146">
        <v>17000</v>
      </c>
      <c r="D107" s="147">
        <v>13000</v>
      </c>
      <c r="E107" s="19" t="s">
        <v>223</v>
      </c>
      <c r="F107" s="97">
        <f>33285.79-F108+0.01</f>
        <v>14387.87</v>
      </c>
    </row>
    <row r="108" spans="2:6" x14ac:dyDescent="0.25">
      <c r="B108" s="147">
        <v>127</v>
      </c>
      <c r="C108" s="146">
        <v>17000</v>
      </c>
      <c r="D108" s="147">
        <v>13000</v>
      </c>
      <c r="E108" s="20" t="s">
        <v>226</v>
      </c>
      <c r="F108" s="97">
        <f>18897.93</f>
        <v>18897.93</v>
      </c>
    </row>
    <row r="109" spans="2:6" x14ac:dyDescent="0.25">
      <c r="B109" s="146">
        <v>127</v>
      </c>
      <c r="C109" s="146">
        <v>23100</v>
      </c>
      <c r="D109" s="147">
        <v>13000</v>
      </c>
      <c r="E109" s="19" t="s">
        <v>230</v>
      </c>
      <c r="F109" s="97">
        <f>57266.02-F110+0.01</f>
        <v>323395.39000000007</v>
      </c>
    </row>
    <row r="110" spans="2:6" x14ac:dyDescent="0.25">
      <c r="B110" s="147">
        <v>127</v>
      </c>
      <c r="C110" s="147">
        <v>23120</v>
      </c>
      <c r="D110" s="147">
        <v>13000</v>
      </c>
      <c r="E110" s="19" t="s">
        <v>236</v>
      </c>
      <c r="F110" s="97">
        <f>56645.57-F111+0.01</f>
        <v>-266129.36000000004</v>
      </c>
    </row>
    <row r="111" spans="2:6" x14ac:dyDescent="0.25">
      <c r="B111" s="146">
        <v>127</v>
      </c>
      <c r="C111" s="146">
        <v>32300</v>
      </c>
      <c r="D111" s="147">
        <v>13000</v>
      </c>
      <c r="E111" s="19" t="s">
        <v>250</v>
      </c>
      <c r="F111" s="97">
        <f>383952.53-F112+0.01</f>
        <v>322774.94000000006</v>
      </c>
    </row>
    <row r="112" spans="2:6" x14ac:dyDescent="0.25">
      <c r="B112" s="146">
        <v>127</v>
      </c>
      <c r="C112" s="146">
        <v>32500</v>
      </c>
      <c r="D112" s="147">
        <v>13000</v>
      </c>
      <c r="E112" s="19" t="s">
        <v>256</v>
      </c>
      <c r="F112" s="97">
        <f>38980.33-F113+0.01</f>
        <v>61177.600000000006</v>
      </c>
    </row>
    <row r="113" spans="2:6" x14ac:dyDescent="0.25">
      <c r="B113" s="146">
        <v>127</v>
      </c>
      <c r="C113" s="146">
        <v>32300</v>
      </c>
      <c r="D113" s="147">
        <v>13000</v>
      </c>
      <c r="E113" s="19" t="s">
        <v>262</v>
      </c>
      <c r="F113" s="97">
        <f>26918.27-F114+0.01</f>
        <v>-22197.260000000002</v>
      </c>
    </row>
    <row r="114" spans="2:6" x14ac:dyDescent="0.25">
      <c r="B114" s="146">
        <v>127</v>
      </c>
      <c r="C114" s="146">
        <v>32600</v>
      </c>
      <c r="D114" s="147">
        <v>13000</v>
      </c>
      <c r="E114" s="19" t="s">
        <v>265</v>
      </c>
      <c r="F114" s="97">
        <f>60719.88-F115+0.01</f>
        <v>49115.54</v>
      </c>
    </row>
    <row r="115" spans="2:6" x14ac:dyDescent="0.25">
      <c r="B115" s="147">
        <v>127</v>
      </c>
      <c r="C115" s="147">
        <v>32600</v>
      </c>
      <c r="D115" s="147">
        <v>13000</v>
      </c>
      <c r="E115" s="20" t="s">
        <v>268</v>
      </c>
      <c r="F115" s="97">
        <v>11604.35</v>
      </c>
    </row>
    <row r="116" spans="2:6" x14ac:dyDescent="0.25">
      <c r="B116" s="147">
        <v>127</v>
      </c>
      <c r="C116" s="147">
        <v>33400</v>
      </c>
      <c r="D116" s="147">
        <v>13000</v>
      </c>
      <c r="E116" s="20" t="s">
        <v>271</v>
      </c>
      <c r="F116" s="97">
        <f>42059.74-F117</f>
        <v>-105062.1</v>
      </c>
    </row>
    <row r="117" spans="2:6" x14ac:dyDescent="0.25">
      <c r="B117" s="146">
        <v>127</v>
      </c>
      <c r="C117" s="146">
        <v>33800</v>
      </c>
      <c r="D117" s="147">
        <v>13000</v>
      </c>
      <c r="E117" s="19" t="s">
        <v>280</v>
      </c>
      <c r="F117" s="97">
        <f>81685.35-F118+0.01</f>
        <v>147121.84</v>
      </c>
    </row>
    <row r="118" spans="2:6" x14ac:dyDescent="0.25">
      <c r="B118" s="146">
        <v>127</v>
      </c>
      <c r="C118" s="146">
        <v>34000</v>
      </c>
      <c r="D118" s="147">
        <v>13000</v>
      </c>
      <c r="E118" s="19" t="s">
        <v>283</v>
      </c>
      <c r="F118" s="97">
        <f>36267.68-F119+0.01</f>
        <v>-65436.479999999981</v>
      </c>
    </row>
    <row r="119" spans="2:6" x14ac:dyDescent="0.25">
      <c r="B119" s="146">
        <v>127</v>
      </c>
      <c r="C119" s="146">
        <v>49300</v>
      </c>
      <c r="D119" s="147">
        <v>13000</v>
      </c>
      <c r="E119" s="19" t="s">
        <v>286</v>
      </c>
      <c r="F119" s="97">
        <f>112413.48-F120+0.01</f>
        <v>101704.16999999998</v>
      </c>
    </row>
    <row r="120" spans="2:6" x14ac:dyDescent="0.25">
      <c r="B120" s="146">
        <v>127</v>
      </c>
      <c r="C120" s="146" t="s">
        <v>176</v>
      </c>
      <c r="D120" s="147">
        <v>13000</v>
      </c>
      <c r="E120" s="19" t="s">
        <v>297</v>
      </c>
      <c r="F120" s="97">
        <f>54578.54-F121+0.01</f>
        <v>10709.320000000005</v>
      </c>
    </row>
    <row r="121" spans="2:6" x14ac:dyDescent="0.25">
      <c r="B121" s="146">
        <v>127</v>
      </c>
      <c r="C121" s="146">
        <v>92001</v>
      </c>
      <c r="D121" s="147">
        <v>13000</v>
      </c>
      <c r="E121" s="19" t="s">
        <v>307</v>
      </c>
      <c r="F121" s="97">
        <f>51251.07-F122+0.01</f>
        <v>43869.229999999996</v>
      </c>
    </row>
    <row r="122" spans="2:6" x14ac:dyDescent="0.25">
      <c r="B122" s="147">
        <v>127</v>
      </c>
      <c r="C122" s="147">
        <v>92500</v>
      </c>
      <c r="D122" s="147">
        <v>13000</v>
      </c>
      <c r="E122" s="19" t="s">
        <v>334</v>
      </c>
      <c r="F122" s="97">
        <f>64740.92-F123+0.01</f>
        <v>7381.850000000004</v>
      </c>
    </row>
    <row r="123" spans="2:6" x14ac:dyDescent="0.25">
      <c r="B123" s="147">
        <v>127</v>
      </c>
      <c r="C123" s="146">
        <v>92600</v>
      </c>
      <c r="D123" s="147">
        <v>13000</v>
      </c>
      <c r="E123" s="19" t="s">
        <v>338</v>
      </c>
      <c r="F123" s="97">
        <f>107759.4-F124+0.01</f>
        <v>57359.079999999994</v>
      </c>
    </row>
    <row r="124" spans="2:6" x14ac:dyDescent="0.25">
      <c r="B124" s="147">
        <v>127</v>
      </c>
      <c r="C124" s="147">
        <v>92601</v>
      </c>
      <c r="D124" s="147">
        <v>13000</v>
      </c>
      <c r="E124" s="20" t="s">
        <v>341</v>
      </c>
      <c r="F124" s="97">
        <f>55140-F125</f>
        <v>50400.33</v>
      </c>
    </row>
    <row r="125" spans="2:6" x14ac:dyDescent="0.25">
      <c r="B125" s="146">
        <v>127</v>
      </c>
      <c r="C125" s="146">
        <v>93100</v>
      </c>
      <c r="D125" s="147">
        <v>13000</v>
      </c>
      <c r="E125" s="19" t="s">
        <v>350</v>
      </c>
      <c r="F125" s="97">
        <f>23739.66-F126+0.01</f>
        <v>4739.67</v>
      </c>
    </row>
    <row r="126" spans="2:6" x14ac:dyDescent="0.25">
      <c r="B126" s="147">
        <v>127</v>
      </c>
      <c r="C126" s="147">
        <v>92005</v>
      </c>
      <c r="D126" s="147">
        <v>13001</v>
      </c>
      <c r="E126" s="20" t="s">
        <v>317</v>
      </c>
      <c r="F126" s="97">
        <v>19000</v>
      </c>
    </row>
    <row r="127" spans="2:6" x14ac:dyDescent="0.25">
      <c r="B127" s="147">
        <v>127</v>
      </c>
      <c r="C127" s="147">
        <v>92006</v>
      </c>
      <c r="D127" s="147">
        <v>13001</v>
      </c>
      <c r="E127" s="20" t="s">
        <v>327</v>
      </c>
      <c r="F127" s="97">
        <v>7000</v>
      </c>
    </row>
    <row r="128" spans="2:6" x14ac:dyDescent="0.25">
      <c r="B128" s="146">
        <v>127</v>
      </c>
      <c r="C128" s="146">
        <v>92007</v>
      </c>
      <c r="D128" s="147">
        <v>13001</v>
      </c>
      <c r="E128" s="19" t="s">
        <v>328</v>
      </c>
      <c r="F128" s="97">
        <v>5000</v>
      </c>
    </row>
    <row r="129" spans="2:6" x14ac:dyDescent="0.25">
      <c r="B129" s="147">
        <v>127</v>
      </c>
      <c r="C129" s="146">
        <v>13200</v>
      </c>
      <c r="D129" s="147">
        <v>13002</v>
      </c>
      <c r="E129" s="148" t="s">
        <v>192</v>
      </c>
      <c r="F129" s="97">
        <f>148.99*14-0.02</f>
        <v>2085.84</v>
      </c>
    </row>
    <row r="130" spans="2:6" x14ac:dyDescent="0.25">
      <c r="B130" s="147">
        <v>127</v>
      </c>
      <c r="C130" s="146">
        <v>15101</v>
      </c>
      <c r="D130" s="147">
        <v>13002</v>
      </c>
      <c r="E130" s="148" t="s">
        <v>203</v>
      </c>
      <c r="F130" s="97">
        <f>457.17*14-0.01</f>
        <v>6400.37</v>
      </c>
    </row>
    <row r="131" spans="2:6" x14ac:dyDescent="0.25">
      <c r="B131" s="147">
        <v>127</v>
      </c>
      <c r="C131" s="146">
        <v>15001</v>
      </c>
      <c r="D131" s="147">
        <v>13002</v>
      </c>
      <c r="E131" s="148" t="s">
        <v>212</v>
      </c>
      <c r="F131" s="97">
        <f>154.8*14-0.01</f>
        <v>2167.19</v>
      </c>
    </row>
    <row r="132" spans="2:6" x14ac:dyDescent="0.25">
      <c r="B132" s="147">
        <v>127</v>
      </c>
      <c r="C132" s="146">
        <v>15002</v>
      </c>
      <c r="D132" s="147">
        <v>13002</v>
      </c>
      <c r="E132" s="20" t="s">
        <v>215</v>
      </c>
      <c r="F132" s="97">
        <f>37.8*14</f>
        <v>529.19999999999993</v>
      </c>
    </row>
    <row r="133" spans="2:6" x14ac:dyDescent="0.25">
      <c r="B133" s="147">
        <v>127</v>
      </c>
      <c r="C133" s="146">
        <v>17000</v>
      </c>
      <c r="D133" s="147">
        <v>13002</v>
      </c>
      <c r="E133" s="148" t="s">
        <v>224</v>
      </c>
      <c r="F133" s="97">
        <f>302.09*14-0.01</f>
        <v>4229.2499999999991</v>
      </c>
    </row>
    <row r="134" spans="2:6" x14ac:dyDescent="0.25">
      <c r="B134" s="147">
        <v>127</v>
      </c>
      <c r="C134" s="146">
        <v>17000</v>
      </c>
      <c r="D134" s="147">
        <v>13002</v>
      </c>
      <c r="E134" s="20" t="s">
        <v>227</v>
      </c>
      <c r="F134" s="97">
        <v>0</v>
      </c>
    </row>
    <row r="135" spans="2:6" x14ac:dyDescent="0.25">
      <c r="B135" s="147">
        <v>127</v>
      </c>
      <c r="C135" s="146">
        <v>23100</v>
      </c>
      <c r="D135" s="147">
        <v>13002</v>
      </c>
      <c r="E135" s="148" t="s">
        <v>231</v>
      </c>
      <c r="F135" s="97">
        <f>223.26*14-0.01</f>
        <v>3125.6299999999997</v>
      </c>
    </row>
    <row r="136" spans="2:6" x14ac:dyDescent="0.25">
      <c r="B136" s="147">
        <v>127</v>
      </c>
      <c r="C136" s="146">
        <v>23101</v>
      </c>
      <c r="D136" s="147">
        <v>13002</v>
      </c>
      <c r="E136" s="20" t="s">
        <v>234</v>
      </c>
      <c r="F136" s="97">
        <f>300.18*14</f>
        <v>4202.5200000000004</v>
      </c>
    </row>
    <row r="137" spans="2:6" x14ac:dyDescent="0.25">
      <c r="B137" s="147">
        <v>127</v>
      </c>
      <c r="C137" s="147">
        <v>23120</v>
      </c>
      <c r="D137" s="147">
        <v>13002</v>
      </c>
      <c r="E137" s="148" t="s">
        <v>237</v>
      </c>
      <c r="F137" s="97">
        <f>290.63*14+0.01-0.01</f>
        <v>4068.8199999999997</v>
      </c>
    </row>
    <row r="138" spans="2:6" x14ac:dyDescent="0.25">
      <c r="B138" s="147">
        <v>127</v>
      </c>
      <c r="C138" s="146">
        <v>32000</v>
      </c>
      <c r="D138" s="147">
        <v>13002</v>
      </c>
      <c r="E138" s="148" t="s">
        <v>947</v>
      </c>
      <c r="F138" s="97">
        <v>0</v>
      </c>
    </row>
    <row r="139" spans="2:6" x14ac:dyDescent="0.25">
      <c r="B139" s="147">
        <v>127</v>
      </c>
      <c r="C139" s="146">
        <v>32300</v>
      </c>
      <c r="D139" s="147">
        <v>13002</v>
      </c>
      <c r="E139" s="148" t="s">
        <v>251</v>
      </c>
      <c r="F139" s="97">
        <f>1805.39*14-0.01</f>
        <v>25275.450000000004</v>
      </c>
    </row>
    <row r="140" spans="2:6" x14ac:dyDescent="0.25">
      <c r="B140" s="147">
        <v>127</v>
      </c>
      <c r="C140" s="146">
        <v>32500</v>
      </c>
      <c r="D140" s="147">
        <v>13002</v>
      </c>
      <c r="E140" s="148" t="s">
        <v>257</v>
      </c>
      <c r="F140" s="97">
        <f>203.25*14-0.01</f>
        <v>2845.49</v>
      </c>
    </row>
    <row r="141" spans="2:6" x14ac:dyDescent="0.25">
      <c r="B141" s="147">
        <v>127</v>
      </c>
      <c r="C141" s="146">
        <v>32300</v>
      </c>
      <c r="D141" s="147">
        <v>13002</v>
      </c>
      <c r="E141" s="148" t="s">
        <v>263</v>
      </c>
      <c r="F141" s="97">
        <f>75.35*14-0.01</f>
        <v>1054.8899999999999</v>
      </c>
    </row>
    <row r="142" spans="2:6" x14ac:dyDescent="0.25">
      <c r="B142" s="147">
        <v>127</v>
      </c>
      <c r="C142" s="146">
        <v>32600</v>
      </c>
      <c r="D142" s="147">
        <v>13002</v>
      </c>
      <c r="E142" s="148" t="s">
        <v>266</v>
      </c>
      <c r="F142" s="97">
        <f>661.26*14-0.01</f>
        <v>9257.6299999999992</v>
      </c>
    </row>
    <row r="143" spans="2:6" x14ac:dyDescent="0.25">
      <c r="B143" s="147">
        <v>127</v>
      </c>
      <c r="C143" s="147">
        <v>32600</v>
      </c>
      <c r="D143" s="147">
        <v>13002</v>
      </c>
      <c r="E143" s="20" t="s">
        <v>269</v>
      </c>
      <c r="F143" s="97">
        <v>0</v>
      </c>
    </row>
    <row r="144" spans="2:6" x14ac:dyDescent="0.25">
      <c r="B144" s="147">
        <v>127</v>
      </c>
      <c r="C144" s="147">
        <v>33400</v>
      </c>
      <c r="D144" s="147">
        <v>13002</v>
      </c>
      <c r="E144" s="20" t="s">
        <v>272</v>
      </c>
      <c r="F144" s="97">
        <f>164.85*14</f>
        <v>2307.9</v>
      </c>
    </row>
    <row r="145" spans="2:6" x14ac:dyDescent="0.25">
      <c r="B145" s="147">
        <v>127</v>
      </c>
      <c r="C145" s="146">
        <v>33800</v>
      </c>
      <c r="D145" s="147">
        <v>13002</v>
      </c>
      <c r="E145" s="148" t="s">
        <v>281</v>
      </c>
      <c r="F145" s="97">
        <f>326.99*14-0.01</f>
        <v>4577.8500000000004</v>
      </c>
    </row>
    <row r="146" spans="2:6" x14ac:dyDescent="0.25">
      <c r="B146" s="146">
        <v>127</v>
      </c>
      <c r="C146" s="146">
        <v>33800</v>
      </c>
      <c r="D146" s="147">
        <v>13000</v>
      </c>
      <c r="E146" s="20" t="s">
        <v>948</v>
      </c>
      <c r="F146" s="97">
        <v>22224.29</v>
      </c>
    </row>
    <row r="147" spans="2:6" x14ac:dyDescent="0.25">
      <c r="B147" s="146">
        <v>127</v>
      </c>
      <c r="C147" s="146">
        <v>33800</v>
      </c>
      <c r="D147" s="147">
        <v>13002</v>
      </c>
      <c r="E147" s="20" t="s">
        <v>949</v>
      </c>
      <c r="F147" s="97">
        <v>0</v>
      </c>
    </row>
    <row r="148" spans="2:6" x14ac:dyDescent="0.25">
      <c r="B148" s="147">
        <v>127</v>
      </c>
      <c r="C148" s="146">
        <v>33210</v>
      </c>
      <c r="D148" s="147">
        <v>13002</v>
      </c>
      <c r="E148" s="20" t="s">
        <v>846</v>
      </c>
      <c r="F148" s="97">
        <v>44450</v>
      </c>
    </row>
    <row r="149" spans="2:6" x14ac:dyDescent="0.25">
      <c r="B149" s="147">
        <v>127</v>
      </c>
      <c r="C149" s="146">
        <v>33210</v>
      </c>
      <c r="D149" s="147">
        <v>13002</v>
      </c>
      <c r="E149" s="20" t="s">
        <v>951</v>
      </c>
      <c r="F149" s="97">
        <v>0</v>
      </c>
    </row>
    <row r="150" spans="2:6" x14ac:dyDescent="0.25">
      <c r="B150" s="147">
        <v>127</v>
      </c>
      <c r="C150" s="146">
        <v>34000</v>
      </c>
      <c r="D150" s="147">
        <v>13002</v>
      </c>
      <c r="E150" s="148" t="s">
        <v>284</v>
      </c>
      <c r="F150" s="97">
        <f>288.4*14</f>
        <v>4037.5999999999995</v>
      </c>
    </row>
    <row r="151" spans="2:6" x14ac:dyDescent="0.25">
      <c r="B151" s="147">
        <v>127</v>
      </c>
      <c r="C151" s="146">
        <v>49300</v>
      </c>
      <c r="D151" s="147">
        <v>13002</v>
      </c>
      <c r="E151" s="148" t="s">
        <v>287</v>
      </c>
      <c r="F151" s="97">
        <f>621.67*14</f>
        <v>8703.3799999999992</v>
      </c>
    </row>
    <row r="152" spans="2:6" x14ac:dyDescent="0.25">
      <c r="B152" s="147">
        <v>127</v>
      </c>
      <c r="C152" s="147">
        <v>92000</v>
      </c>
      <c r="D152" s="147">
        <v>13002</v>
      </c>
      <c r="E152" s="148" t="s">
        <v>298</v>
      </c>
      <c r="F152" s="97">
        <f>89.78*14</f>
        <v>1256.92</v>
      </c>
    </row>
    <row r="153" spans="2:6" x14ac:dyDescent="0.25">
      <c r="B153" s="147">
        <v>127</v>
      </c>
      <c r="C153" s="146">
        <v>92001</v>
      </c>
      <c r="D153" s="147">
        <v>13002</v>
      </c>
      <c r="E153" s="148" t="s">
        <v>308</v>
      </c>
      <c r="F153" s="97">
        <f>251.97*14</f>
        <v>3527.58</v>
      </c>
    </row>
    <row r="154" spans="2:6" x14ac:dyDescent="0.25">
      <c r="B154" s="147">
        <v>127</v>
      </c>
      <c r="C154" s="146">
        <v>92002</v>
      </c>
      <c r="D154" s="147">
        <v>13002</v>
      </c>
      <c r="E154" s="148" t="s">
        <v>959</v>
      </c>
      <c r="F154" s="97">
        <v>0</v>
      </c>
    </row>
    <row r="155" spans="2:6" x14ac:dyDescent="0.25">
      <c r="B155" s="147">
        <v>127</v>
      </c>
      <c r="C155" s="147">
        <v>92500</v>
      </c>
      <c r="D155" s="147">
        <v>13002</v>
      </c>
      <c r="E155" s="148" t="s">
        <v>335</v>
      </c>
      <c r="F155" s="97">
        <f>285.57*14-0.01</f>
        <v>3997.97</v>
      </c>
    </row>
    <row r="156" spans="2:6" x14ac:dyDescent="0.25">
      <c r="B156" s="147">
        <v>127</v>
      </c>
      <c r="C156" s="146">
        <v>92600</v>
      </c>
      <c r="D156" s="147">
        <v>13002</v>
      </c>
      <c r="E156" s="148" t="s">
        <v>339</v>
      </c>
      <c r="F156" s="97">
        <f>746.72*14-0.01</f>
        <v>10454.07</v>
      </c>
    </row>
    <row r="157" spans="2:6" x14ac:dyDescent="0.25">
      <c r="B157" s="147">
        <v>127</v>
      </c>
      <c r="C157" s="146">
        <v>92600</v>
      </c>
      <c r="D157" s="147">
        <v>13002</v>
      </c>
      <c r="E157" s="20" t="s">
        <v>848</v>
      </c>
      <c r="F157" s="97">
        <f>30197.37-F158</f>
        <v>29799.07</v>
      </c>
    </row>
    <row r="158" spans="2:6" x14ac:dyDescent="0.25">
      <c r="B158" s="147">
        <v>127</v>
      </c>
      <c r="C158" s="146">
        <v>92600</v>
      </c>
      <c r="D158" s="147">
        <v>13002</v>
      </c>
      <c r="E158" s="20" t="s">
        <v>849</v>
      </c>
      <c r="F158" s="97">
        <f>28.45*14</f>
        <v>398.3</v>
      </c>
    </row>
    <row r="159" spans="2:6" x14ac:dyDescent="0.25">
      <c r="B159" s="147">
        <v>127</v>
      </c>
      <c r="C159" s="147">
        <v>92601</v>
      </c>
      <c r="D159" s="147">
        <v>13002</v>
      </c>
      <c r="E159" s="20" t="s">
        <v>342</v>
      </c>
      <c r="F159" s="97">
        <f>246.53*14</f>
        <v>3451.42</v>
      </c>
    </row>
    <row r="160" spans="2:6" x14ac:dyDescent="0.25">
      <c r="B160" s="147">
        <v>127</v>
      </c>
      <c r="C160" s="146">
        <v>93100</v>
      </c>
      <c r="D160" s="147">
        <v>13002</v>
      </c>
      <c r="E160" s="148" t="s">
        <v>351</v>
      </c>
      <c r="F160" s="97">
        <f>111.04*14-0.01</f>
        <v>1554.5500000000002</v>
      </c>
    </row>
    <row r="161" spans="2:6" x14ac:dyDescent="0.25">
      <c r="B161" s="147">
        <v>127</v>
      </c>
      <c r="C161" s="146">
        <v>15002</v>
      </c>
      <c r="D161" s="147">
        <v>13100</v>
      </c>
      <c r="E161" s="20" t="s">
        <v>214</v>
      </c>
      <c r="F161" s="97">
        <f>60631.89-F162</f>
        <v>-30327.550000000003</v>
      </c>
    </row>
    <row r="162" spans="2:6" x14ac:dyDescent="0.25">
      <c r="B162" s="147">
        <v>127</v>
      </c>
      <c r="C162" s="146">
        <v>23101</v>
      </c>
      <c r="D162" s="147">
        <v>13100</v>
      </c>
      <c r="E162" s="20" t="s">
        <v>233</v>
      </c>
      <c r="F162" s="97">
        <f>137581.57-F163</f>
        <v>90959.44</v>
      </c>
    </row>
    <row r="163" spans="2:6" x14ac:dyDescent="0.25">
      <c r="B163" s="147">
        <v>127</v>
      </c>
      <c r="C163" s="146">
        <v>32300</v>
      </c>
      <c r="D163" s="147">
        <v>13100</v>
      </c>
      <c r="E163" s="20" t="s">
        <v>253</v>
      </c>
      <c r="F163" s="97">
        <f>63731.38-F164</f>
        <v>46622.13</v>
      </c>
    </row>
    <row r="164" spans="2:6" x14ac:dyDescent="0.25">
      <c r="B164" s="147">
        <v>127</v>
      </c>
      <c r="C164" s="147">
        <v>32500</v>
      </c>
      <c r="D164" s="147">
        <v>13100</v>
      </c>
      <c r="E164" s="20" t="s">
        <v>259</v>
      </c>
      <c r="F164" s="97">
        <f>36921.68-F165</f>
        <v>17109.25</v>
      </c>
    </row>
    <row r="165" spans="2:6" x14ac:dyDescent="0.25">
      <c r="B165" s="146">
        <v>127</v>
      </c>
      <c r="C165" s="146">
        <v>92002</v>
      </c>
      <c r="D165" s="147">
        <v>13100</v>
      </c>
      <c r="E165" s="19" t="s">
        <v>958</v>
      </c>
      <c r="F165" s="97">
        <v>19812.43</v>
      </c>
    </row>
    <row r="166" spans="2:6" x14ac:dyDescent="0.25">
      <c r="B166" s="147">
        <v>127</v>
      </c>
      <c r="C166" s="146">
        <v>32300</v>
      </c>
      <c r="D166" s="147">
        <v>13102</v>
      </c>
      <c r="E166" s="20" t="s">
        <v>254</v>
      </c>
      <c r="F166" s="97">
        <f>167.84*14</f>
        <v>2349.7600000000002</v>
      </c>
    </row>
    <row r="167" spans="2:6" x14ac:dyDescent="0.25">
      <c r="B167" s="147">
        <v>127</v>
      </c>
      <c r="C167" s="147">
        <v>32500</v>
      </c>
      <c r="D167" s="147">
        <v>13102</v>
      </c>
      <c r="E167" s="20" t="s">
        <v>260</v>
      </c>
      <c r="F167" s="97">
        <f>56.2*14</f>
        <v>786.80000000000007</v>
      </c>
    </row>
    <row r="168" spans="2:6" x14ac:dyDescent="0.25">
      <c r="B168" s="146">
        <v>127</v>
      </c>
      <c r="C168" s="146">
        <v>24100</v>
      </c>
      <c r="D168" s="146">
        <v>14300</v>
      </c>
      <c r="E168" s="19" t="s">
        <v>239</v>
      </c>
      <c r="F168" s="97">
        <v>13636.22</v>
      </c>
    </row>
    <row r="169" spans="2:6" x14ac:dyDescent="0.25">
      <c r="B169" s="146">
        <v>127</v>
      </c>
      <c r="C169" s="146">
        <v>24101</v>
      </c>
      <c r="D169" s="146">
        <v>14300</v>
      </c>
      <c r="E169" s="19" t="s">
        <v>242</v>
      </c>
      <c r="F169" s="97">
        <v>15000</v>
      </c>
    </row>
    <row r="170" spans="2:6" x14ac:dyDescent="0.25">
      <c r="B170" s="146">
        <v>127</v>
      </c>
      <c r="C170" s="146">
        <v>24102</v>
      </c>
      <c r="D170" s="146">
        <v>14300</v>
      </c>
      <c r="E170" s="19" t="s">
        <v>244</v>
      </c>
      <c r="F170" s="97">
        <v>43243.42</v>
      </c>
    </row>
    <row r="171" spans="2:6" x14ac:dyDescent="0.25">
      <c r="B171" s="146">
        <v>127</v>
      </c>
      <c r="C171" s="146">
        <v>24104</v>
      </c>
      <c r="D171" s="146">
        <v>14300</v>
      </c>
      <c r="E171" s="19" t="s">
        <v>248</v>
      </c>
      <c r="F171" s="97">
        <v>33894.6</v>
      </c>
    </row>
    <row r="172" spans="2:6" x14ac:dyDescent="0.25">
      <c r="B172" s="146">
        <v>127</v>
      </c>
      <c r="C172" s="147">
        <v>92005</v>
      </c>
      <c r="D172" s="146">
        <v>14300</v>
      </c>
      <c r="E172" s="19" t="s">
        <v>318</v>
      </c>
      <c r="F172" s="97">
        <v>2000</v>
      </c>
    </row>
    <row r="173" spans="2:6" x14ac:dyDescent="0.25">
      <c r="B173" s="146">
        <v>127</v>
      </c>
      <c r="C173" s="146">
        <v>24100</v>
      </c>
      <c r="D173" s="146">
        <v>14301</v>
      </c>
      <c r="E173" s="19" t="s">
        <v>240</v>
      </c>
      <c r="F173" s="97">
        <v>147969.73000000001</v>
      </c>
    </row>
    <row r="174" spans="2:6" x14ac:dyDescent="0.25">
      <c r="B174" s="146">
        <v>127</v>
      </c>
      <c r="C174" s="147">
        <v>92005</v>
      </c>
      <c r="D174" s="146">
        <v>15000</v>
      </c>
      <c r="E174" s="19" t="s">
        <v>319</v>
      </c>
      <c r="F174" s="97">
        <v>206691.7</v>
      </c>
    </row>
    <row r="175" spans="2:6" x14ac:dyDescent="0.25">
      <c r="B175" s="146">
        <v>127</v>
      </c>
      <c r="C175" s="147">
        <v>92005</v>
      </c>
      <c r="D175" s="146">
        <v>15100</v>
      </c>
      <c r="E175" s="19" t="s">
        <v>320</v>
      </c>
      <c r="F175" s="97">
        <v>109200</v>
      </c>
    </row>
    <row r="176" spans="2:6" x14ac:dyDescent="0.25">
      <c r="B176" s="147">
        <v>127</v>
      </c>
      <c r="C176" s="146">
        <v>92009</v>
      </c>
      <c r="D176" s="147">
        <v>15200</v>
      </c>
      <c r="E176" s="20" t="s">
        <v>851</v>
      </c>
      <c r="F176" s="97">
        <v>150000</v>
      </c>
    </row>
    <row r="177" spans="2:6" x14ac:dyDescent="0.25">
      <c r="B177" s="147">
        <v>127</v>
      </c>
      <c r="C177" s="147">
        <v>13200</v>
      </c>
      <c r="D177" s="147">
        <v>16000</v>
      </c>
      <c r="E177" s="20" t="s">
        <v>190</v>
      </c>
      <c r="F177" s="97">
        <v>327120.45</v>
      </c>
    </row>
    <row r="178" spans="2:6" x14ac:dyDescent="0.25">
      <c r="B178" s="146">
        <v>127</v>
      </c>
      <c r="C178" s="146">
        <v>13200</v>
      </c>
      <c r="D178" s="146">
        <v>16000</v>
      </c>
      <c r="E178" s="20" t="s">
        <v>193</v>
      </c>
      <c r="F178" s="97">
        <v>8890.73</v>
      </c>
    </row>
    <row r="179" spans="2:6" x14ac:dyDescent="0.25">
      <c r="B179" s="147">
        <v>127</v>
      </c>
      <c r="C179" s="146">
        <v>15100</v>
      </c>
      <c r="D179" s="147">
        <v>16000</v>
      </c>
      <c r="E179" s="20" t="s">
        <v>201</v>
      </c>
      <c r="F179" s="97">
        <v>110853.49</v>
      </c>
    </row>
    <row r="180" spans="2:6" x14ac:dyDescent="0.25">
      <c r="B180" s="147">
        <v>127</v>
      </c>
      <c r="C180" s="146">
        <v>15101</v>
      </c>
      <c r="D180" s="147">
        <v>16000</v>
      </c>
      <c r="E180" s="20" t="s">
        <v>204</v>
      </c>
      <c r="F180" s="97">
        <v>35434.79</v>
      </c>
    </row>
    <row r="181" spans="2:6" x14ac:dyDescent="0.25">
      <c r="B181" s="147">
        <v>127</v>
      </c>
      <c r="C181" s="146">
        <v>15000</v>
      </c>
      <c r="D181" s="147">
        <v>16000</v>
      </c>
      <c r="E181" s="20" t="s">
        <v>210</v>
      </c>
      <c r="F181" s="97">
        <v>27763.86</v>
      </c>
    </row>
    <row r="182" spans="2:6" x14ac:dyDescent="0.25">
      <c r="B182" s="147">
        <v>127</v>
      </c>
      <c r="C182" s="146">
        <v>15001</v>
      </c>
      <c r="D182" s="147">
        <v>16000</v>
      </c>
      <c r="E182" s="20" t="s">
        <v>213</v>
      </c>
      <c r="F182" s="97">
        <v>17923.43</v>
      </c>
    </row>
    <row r="183" spans="2:6" x14ac:dyDescent="0.25">
      <c r="B183" s="147">
        <v>127</v>
      </c>
      <c r="C183" s="146">
        <v>15002</v>
      </c>
      <c r="D183" s="147">
        <v>16000</v>
      </c>
      <c r="E183" s="20" t="s">
        <v>216</v>
      </c>
      <c r="F183" s="97">
        <v>20508.939999999999</v>
      </c>
    </row>
    <row r="184" spans="2:6" x14ac:dyDescent="0.25">
      <c r="B184" s="147">
        <v>127</v>
      </c>
      <c r="C184" s="146">
        <v>17000</v>
      </c>
      <c r="D184" s="147">
        <v>16000</v>
      </c>
      <c r="E184" s="20" t="s">
        <v>222</v>
      </c>
      <c r="F184" s="97">
        <v>10361.68</v>
      </c>
    </row>
    <row r="185" spans="2:6" x14ac:dyDescent="0.25">
      <c r="B185" s="147">
        <v>127</v>
      </c>
      <c r="C185" s="146">
        <v>17000</v>
      </c>
      <c r="D185" s="147">
        <v>16000</v>
      </c>
      <c r="E185" s="20" t="s">
        <v>225</v>
      </c>
      <c r="F185" s="97">
        <v>11241.48</v>
      </c>
    </row>
    <row r="186" spans="2:6" x14ac:dyDescent="0.25">
      <c r="B186" s="147">
        <v>127</v>
      </c>
      <c r="C186" s="146">
        <v>17000</v>
      </c>
      <c r="D186" s="147">
        <v>16000</v>
      </c>
      <c r="E186" s="20" t="s">
        <v>228</v>
      </c>
      <c r="F186" s="97">
        <v>6399.11</v>
      </c>
    </row>
    <row r="187" spans="2:6" x14ac:dyDescent="0.25">
      <c r="B187" s="147">
        <v>127</v>
      </c>
      <c r="C187" s="146">
        <v>23100</v>
      </c>
      <c r="D187" s="147">
        <v>16000</v>
      </c>
      <c r="E187" s="20" t="s">
        <v>232</v>
      </c>
      <c r="F187" s="97">
        <v>19341.43</v>
      </c>
    </row>
    <row r="188" spans="2:6" x14ac:dyDescent="0.25">
      <c r="B188" s="147">
        <v>127</v>
      </c>
      <c r="C188" s="146">
        <v>23101</v>
      </c>
      <c r="D188" s="147">
        <v>16000</v>
      </c>
      <c r="E188" s="20" t="s">
        <v>235</v>
      </c>
      <c r="F188" s="97">
        <v>46502.84</v>
      </c>
    </row>
    <row r="189" spans="2:6" x14ac:dyDescent="0.25">
      <c r="B189" s="147">
        <v>127</v>
      </c>
      <c r="C189" s="147">
        <v>23120</v>
      </c>
      <c r="D189" s="147">
        <v>16000</v>
      </c>
      <c r="E189" s="20" t="s">
        <v>238</v>
      </c>
      <c r="F189" s="97">
        <v>18986.830000000002</v>
      </c>
    </row>
    <row r="190" spans="2:6" x14ac:dyDescent="0.25">
      <c r="B190" s="146">
        <v>127</v>
      </c>
      <c r="C190" s="146">
        <v>24100</v>
      </c>
      <c r="D190" s="146">
        <v>16000</v>
      </c>
      <c r="E190" s="19" t="s">
        <v>241</v>
      </c>
      <c r="F190" s="97">
        <v>4847.04</v>
      </c>
    </row>
    <row r="191" spans="2:6" x14ac:dyDescent="0.25">
      <c r="B191" s="146">
        <v>127</v>
      </c>
      <c r="C191" s="146">
        <v>24101</v>
      </c>
      <c r="D191" s="146">
        <v>16000</v>
      </c>
      <c r="E191" s="19" t="s">
        <v>243</v>
      </c>
      <c r="F191" s="97">
        <v>4800</v>
      </c>
    </row>
    <row r="192" spans="2:6" x14ac:dyDescent="0.25">
      <c r="B192" s="146">
        <v>127</v>
      </c>
      <c r="C192" s="146">
        <v>24102</v>
      </c>
      <c r="D192" s="146">
        <v>16000</v>
      </c>
      <c r="E192" s="19" t="s">
        <v>245</v>
      </c>
      <c r="F192" s="97">
        <v>14190.57</v>
      </c>
    </row>
    <row r="193" spans="2:6" x14ac:dyDescent="0.25">
      <c r="B193" s="146">
        <v>127</v>
      </c>
      <c r="C193" s="146">
        <v>24103</v>
      </c>
      <c r="D193" s="147">
        <v>16000</v>
      </c>
      <c r="E193" s="19" t="s">
        <v>247</v>
      </c>
      <c r="F193" s="97">
        <v>48029.52</v>
      </c>
    </row>
    <row r="194" spans="2:6" x14ac:dyDescent="0.25">
      <c r="B194" s="147">
        <v>127</v>
      </c>
      <c r="C194" s="146">
        <v>24104</v>
      </c>
      <c r="D194" s="147">
        <v>16000</v>
      </c>
      <c r="E194" s="20" t="s">
        <v>249</v>
      </c>
      <c r="F194" s="97">
        <v>11185.21</v>
      </c>
    </row>
    <row r="195" spans="2:6" x14ac:dyDescent="0.25">
      <c r="B195" s="147">
        <v>127</v>
      </c>
      <c r="C195" s="146">
        <v>32000</v>
      </c>
      <c r="D195" s="147">
        <v>16000</v>
      </c>
      <c r="E195" s="20" t="s">
        <v>845</v>
      </c>
      <c r="F195" s="97">
        <v>10076.719999999999</v>
      </c>
    </row>
    <row r="196" spans="2:6" x14ac:dyDescent="0.25">
      <c r="B196" s="147">
        <v>127</v>
      </c>
      <c r="C196" s="146">
        <v>32300</v>
      </c>
      <c r="D196" s="147">
        <v>16000</v>
      </c>
      <c r="E196" s="20" t="s">
        <v>252</v>
      </c>
      <c r="F196" s="97">
        <v>129667.15</v>
      </c>
    </row>
    <row r="197" spans="2:6" x14ac:dyDescent="0.25">
      <c r="B197" s="147">
        <v>127</v>
      </c>
      <c r="C197" s="146">
        <v>32300</v>
      </c>
      <c r="D197" s="147">
        <v>16000</v>
      </c>
      <c r="E197" s="20" t="s">
        <v>255</v>
      </c>
      <c r="F197" s="97">
        <v>21479.48</v>
      </c>
    </row>
    <row r="198" spans="2:6" x14ac:dyDescent="0.25">
      <c r="B198" s="147">
        <v>127</v>
      </c>
      <c r="C198" s="146">
        <v>32500</v>
      </c>
      <c r="D198" s="147">
        <v>16000</v>
      </c>
      <c r="E198" s="20" t="s">
        <v>258</v>
      </c>
      <c r="F198" s="97">
        <v>13146.34</v>
      </c>
    </row>
    <row r="199" spans="2:6" x14ac:dyDescent="0.25">
      <c r="B199" s="147">
        <v>127</v>
      </c>
      <c r="C199" s="147">
        <v>32500</v>
      </c>
      <c r="D199" s="147">
        <v>16000</v>
      </c>
      <c r="E199" s="20" t="s">
        <v>261</v>
      </c>
      <c r="F199" s="97">
        <v>12487.57</v>
      </c>
    </row>
    <row r="200" spans="2:6" x14ac:dyDescent="0.25">
      <c r="B200" s="147">
        <v>127</v>
      </c>
      <c r="C200" s="146">
        <v>32300</v>
      </c>
      <c r="D200" s="147">
        <v>16000</v>
      </c>
      <c r="E200" s="20" t="s">
        <v>264</v>
      </c>
      <c r="F200" s="97">
        <v>9075.7800000000007</v>
      </c>
    </row>
    <row r="201" spans="2:6" x14ac:dyDescent="0.25">
      <c r="B201" s="147">
        <v>127</v>
      </c>
      <c r="C201" s="146">
        <v>32600</v>
      </c>
      <c r="D201" s="147">
        <v>16000</v>
      </c>
      <c r="E201" s="20" t="s">
        <v>267</v>
      </c>
      <c r="F201" s="97">
        <v>20276.900000000001</v>
      </c>
    </row>
    <row r="202" spans="2:6" x14ac:dyDescent="0.25">
      <c r="B202" s="147">
        <v>127</v>
      </c>
      <c r="C202" s="147">
        <v>32600</v>
      </c>
      <c r="D202" s="147">
        <v>16000</v>
      </c>
      <c r="E202" s="20" t="s">
        <v>270</v>
      </c>
      <c r="F202" s="97">
        <v>3713.39</v>
      </c>
    </row>
    <row r="203" spans="2:6" x14ac:dyDescent="0.25">
      <c r="B203" s="147">
        <v>127</v>
      </c>
      <c r="C203" s="147">
        <v>33400</v>
      </c>
      <c r="D203" s="147">
        <v>16000</v>
      </c>
      <c r="E203" s="20" t="s">
        <v>273</v>
      </c>
      <c r="F203" s="97">
        <v>14183.34</v>
      </c>
    </row>
    <row r="204" spans="2:6" x14ac:dyDescent="0.25">
      <c r="B204" s="147">
        <v>127</v>
      </c>
      <c r="C204" s="146">
        <v>33800</v>
      </c>
      <c r="D204" s="147">
        <v>16000</v>
      </c>
      <c r="E204" s="20" t="s">
        <v>279</v>
      </c>
      <c r="F204" s="97">
        <v>23279.86</v>
      </c>
    </row>
    <row r="205" spans="2:6" x14ac:dyDescent="0.25">
      <c r="B205" s="147">
        <v>127</v>
      </c>
      <c r="C205" s="146">
        <v>33800</v>
      </c>
      <c r="D205" s="147">
        <v>16000</v>
      </c>
      <c r="E205" s="20" t="s">
        <v>282</v>
      </c>
      <c r="F205" s="97">
        <v>27515.5</v>
      </c>
    </row>
    <row r="206" spans="2:6" x14ac:dyDescent="0.25">
      <c r="B206" s="147">
        <v>127</v>
      </c>
      <c r="C206" s="146">
        <v>33800</v>
      </c>
      <c r="D206" s="147">
        <v>16000</v>
      </c>
      <c r="E206" s="20" t="s">
        <v>950</v>
      </c>
      <c r="F206" s="97">
        <v>7448.93</v>
      </c>
    </row>
    <row r="207" spans="2:6" x14ac:dyDescent="0.25">
      <c r="B207" s="147">
        <v>127</v>
      </c>
      <c r="C207" s="146">
        <v>33210</v>
      </c>
      <c r="D207" s="147">
        <v>16000</v>
      </c>
      <c r="E207" s="20" t="s">
        <v>847</v>
      </c>
      <c r="F207" s="97">
        <v>14984.27</v>
      </c>
    </row>
    <row r="208" spans="2:6" x14ac:dyDescent="0.25">
      <c r="B208" s="147">
        <v>127</v>
      </c>
      <c r="C208" s="146">
        <v>34000</v>
      </c>
      <c r="D208" s="147">
        <v>16000</v>
      </c>
      <c r="E208" s="20" t="s">
        <v>285</v>
      </c>
      <c r="F208" s="97">
        <v>12260.14</v>
      </c>
    </row>
    <row r="209" spans="2:6" x14ac:dyDescent="0.25">
      <c r="B209" s="147">
        <v>127</v>
      </c>
      <c r="C209" s="146">
        <v>49300</v>
      </c>
      <c r="D209" s="147">
        <v>16000</v>
      </c>
      <c r="E209" s="19" t="s">
        <v>957</v>
      </c>
      <c r="F209" s="97">
        <v>5038.37</v>
      </c>
    </row>
    <row r="210" spans="2:6" x14ac:dyDescent="0.25">
      <c r="B210" s="147">
        <v>127</v>
      </c>
      <c r="C210" s="146">
        <v>49300</v>
      </c>
      <c r="D210" s="147">
        <v>16000</v>
      </c>
      <c r="E210" s="20" t="s">
        <v>288</v>
      </c>
      <c r="F210" s="97">
        <v>37716.49</v>
      </c>
    </row>
    <row r="211" spans="2:6" x14ac:dyDescent="0.25">
      <c r="B211" s="147">
        <v>127</v>
      </c>
      <c r="C211" s="147">
        <v>91200</v>
      </c>
      <c r="D211" s="147">
        <v>16000</v>
      </c>
      <c r="E211" s="149" t="s">
        <v>290</v>
      </c>
      <c r="F211" s="97">
        <v>68119.05</v>
      </c>
    </row>
    <row r="212" spans="2:6" x14ac:dyDescent="0.25">
      <c r="B212" s="147">
        <v>127</v>
      </c>
      <c r="C212" s="147">
        <v>92000</v>
      </c>
      <c r="D212" s="147">
        <v>16000</v>
      </c>
      <c r="E212" s="20" t="s">
        <v>299</v>
      </c>
      <c r="F212" s="97">
        <v>60188.21</v>
      </c>
    </row>
    <row r="213" spans="2:6" x14ac:dyDescent="0.25">
      <c r="B213" s="147">
        <v>127</v>
      </c>
      <c r="C213" s="147">
        <v>92000</v>
      </c>
      <c r="D213" s="147">
        <v>16000</v>
      </c>
      <c r="E213" s="20" t="s">
        <v>300</v>
      </c>
      <c r="F213" s="97">
        <v>18436.419999999998</v>
      </c>
    </row>
    <row r="214" spans="2:6" x14ac:dyDescent="0.25">
      <c r="B214" s="147">
        <v>127</v>
      </c>
      <c r="C214" s="146">
        <v>92001</v>
      </c>
      <c r="D214" s="147">
        <v>16000</v>
      </c>
      <c r="E214" s="20" t="s">
        <v>309</v>
      </c>
      <c r="F214" s="97">
        <v>26187.93</v>
      </c>
    </row>
    <row r="215" spans="2:6" x14ac:dyDescent="0.25">
      <c r="B215" s="147">
        <v>127</v>
      </c>
      <c r="C215" s="147">
        <v>92001</v>
      </c>
      <c r="D215" s="147">
        <v>16000</v>
      </c>
      <c r="E215" s="20" t="s">
        <v>310</v>
      </c>
      <c r="F215" s="97">
        <v>17238.650000000001</v>
      </c>
    </row>
    <row r="216" spans="2:6" x14ac:dyDescent="0.25">
      <c r="B216" s="147">
        <v>127</v>
      </c>
      <c r="C216" s="146">
        <v>92002</v>
      </c>
      <c r="D216" s="147">
        <v>16000</v>
      </c>
      <c r="E216" s="20" t="s">
        <v>316</v>
      </c>
      <c r="F216" s="97">
        <v>16012.92</v>
      </c>
    </row>
    <row r="217" spans="2:6" x14ac:dyDescent="0.25">
      <c r="B217" s="147">
        <v>127</v>
      </c>
      <c r="C217" s="146">
        <v>92002</v>
      </c>
      <c r="D217" s="147">
        <v>16000</v>
      </c>
      <c r="E217" s="20" t="s">
        <v>960</v>
      </c>
      <c r="F217" s="97">
        <v>6677.13</v>
      </c>
    </row>
    <row r="218" spans="2:6" x14ac:dyDescent="0.25">
      <c r="B218" s="146">
        <v>127</v>
      </c>
      <c r="C218" s="147">
        <v>92005</v>
      </c>
      <c r="D218" s="146">
        <v>16000</v>
      </c>
      <c r="E218" s="19" t="s">
        <v>321</v>
      </c>
      <c r="F218" s="97">
        <v>120</v>
      </c>
    </row>
    <row r="219" spans="2:6" x14ac:dyDescent="0.25">
      <c r="B219" s="147">
        <v>127</v>
      </c>
      <c r="C219" s="147">
        <v>92500</v>
      </c>
      <c r="D219" s="147">
        <v>16000</v>
      </c>
      <c r="E219" s="20" t="s">
        <v>336</v>
      </c>
      <c r="F219" s="97">
        <v>9284.2199999999993</v>
      </c>
    </row>
    <row r="220" spans="2:6" x14ac:dyDescent="0.25">
      <c r="B220" s="147">
        <v>127</v>
      </c>
      <c r="C220" s="147">
        <v>92501</v>
      </c>
      <c r="D220" s="147">
        <v>16000</v>
      </c>
      <c r="E220" s="20" t="s">
        <v>337</v>
      </c>
      <c r="F220" s="97">
        <v>21810.76</v>
      </c>
    </row>
    <row r="221" spans="2:6" x14ac:dyDescent="0.25">
      <c r="B221" s="147">
        <v>127</v>
      </c>
      <c r="C221" s="146">
        <v>92600</v>
      </c>
      <c r="D221" s="147">
        <v>16000</v>
      </c>
      <c r="E221" s="20" t="s">
        <v>340</v>
      </c>
      <c r="F221" s="97">
        <v>36273.33</v>
      </c>
    </row>
    <row r="222" spans="2:6" x14ac:dyDescent="0.25">
      <c r="B222" s="147">
        <v>127</v>
      </c>
      <c r="C222" s="146">
        <v>92600</v>
      </c>
      <c r="D222" s="147">
        <v>16000</v>
      </c>
      <c r="E222" s="20" t="s">
        <v>850</v>
      </c>
      <c r="F222" s="97">
        <v>10086.65</v>
      </c>
    </row>
    <row r="223" spans="2:6" x14ac:dyDescent="0.25">
      <c r="B223" s="147">
        <v>127</v>
      </c>
      <c r="C223" s="147">
        <v>92601</v>
      </c>
      <c r="D223" s="147">
        <v>16000</v>
      </c>
      <c r="E223" s="20" t="s">
        <v>343</v>
      </c>
      <c r="F223" s="97">
        <v>18421.36</v>
      </c>
    </row>
    <row r="224" spans="2:6" x14ac:dyDescent="0.25">
      <c r="B224" s="147">
        <v>127</v>
      </c>
      <c r="C224" s="146">
        <v>93100</v>
      </c>
      <c r="D224" s="147">
        <v>16000</v>
      </c>
      <c r="E224" s="20" t="s">
        <v>352</v>
      </c>
      <c r="F224" s="97">
        <v>71666.62</v>
      </c>
    </row>
    <row r="225" spans="2:6" x14ac:dyDescent="0.25">
      <c r="B225" s="147">
        <v>127</v>
      </c>
      <c r="C225" s="146">
        <v>93101</v>
      </c>
      <c r="D225" s="147">
        <v>16000</v>
      </c>
      <c r="E225" s="20" t="s">
        <v>353</v>
      </c>
      <c r="F225" s="97">
        <v>8015.84</v>
      </c>
    </row>
    <row r="226" spans="2:6" x14ac:dyDescent="0.25">
      <c r="B226" s="147">
        <v>127</v>
      </c>
      <c r="C226" s="146">
        <v>93200</v>
      </c>
      <c r="D226" s="147">
        <v>16000</v>
      </c>
      <c r="E226" s="20" t="s">
        <v>359</v>
      </c>
      <c r="F226" s="97">
        <v>9426.2000000000007</v>
      </c>
    </row>
    <row r="227" spans="2:6" x14ac:dyDescent="0.25">
      <c r="B227" s="146">
        <v>127</v>
      </c>
      <c r="C227" s="147">
        <v>92005</v>
      </c>
      <c r="D227" s="146">
        <v>16104</v>
      </c>
      <c r="E227" s="19" t="s">
        <v>322</v>
      </c>
      <c r="F227" s="97">
        <v>10000</v>
      </c>
    </row>
    <row r="228" spans="2:6" x14ac:dyDescent="0.25">
      <c r="B228" s="146">
        <v>127</v>
      </c>
      <c r="C228" s="146">
        <v>24102</v>
      </c>
      <c r="D228" s="146">
        <v>16200</v>
      </c>
      <c r="E228" s="19" t="s">
        <v>246</v>
      </c>
      <c r="F228" s="97">
        <v>1000</v>
      </c>
    </row>
    <row r="229" spans="2:6" x14ac:dyDescent="0.25">
      <c r="B229" s="146">
        <v>127</v>
      </c>
      <c r="C229" s="147">
        <v>92005</v>
      </c>
      <c r="D229" s="146">
        <v>16200</v>
      </c>
      <c r="E229" s="19" t="s">
        <v>323</v>
      </c>
      <c r="F229" s="97">
        <v>12000</v>
      </c>
    </row>
    <row r="230" spans="2:6" x14ac:dyDescent="0.25">
      <c r="B230" s="146">
        <v>127</v>
      </c>
      <c r="C230" s="147">
        <v>92005</v>
      </c>
      <c r="D230" s="146">
        <v>16202</v>
      </c>
      <c r="E230" s="19" t="s">
        <v>324</v>
      </c>
      <c r="F230" s="97">
        <v>8000</v>
      </c>
    </row>
    <row r="231" spans="2:6" x14ac:dyDescent="0.25">
      <c r="B231" s="146">
        <v>127</v>
      </c>
      <c r="C231" s="146">
        <v>22100</v>
      </c>
      <c r="D231" s="146">
        <v>16204</v>
      </c>
      <c r="E231" s="19" t="s">
        <v>229</v>
      </c>
      <c r="F231" s="97">
        <v>1200</v>
      </c>
    </row>
    <row r="232" spans="2:6" x14ac:dyDescent="0.25">
      <c r="B232" s="146">
        <v>127</v>
      </c>
      <c r="C232" s="147">
        <v>92005</v>
      </c>
      <c r="D232" s="146">
        <v>16204</v>
      </c>
      <c r="E232" s="19" t="s">
        <v>326</v>
      </c>
      <c r="F232" s="97">
        <v>468.05</v>
      </c>
    </row>
    <row r="233" spans="2:6" x14ac:dyDescent="0.25">
      <c r="B233" s="146">
        <v>127</v>
      </c>
      <c r="C233" s="147">
        <v>92005</v>
      </c>
      <c r="D233" s="146">
        <v>16209</v>
      </c>
      <c r="E233" s="19" t="s">
        <v>325</v>
      </c>
      <c r="F233" s="97">
        <v>18757.79</v>
      </c>
    </row>
    <row r="234" spans="2:6" x14ac:dyDescent="0.25">
      <c r="B234" s="146">
        <v>127</v>
      </c>
      <c r="C234" s="146">
        <v>92099</v>
      </c>
      <c r="D234" s="146">
        <v>22000</v>
      </c>
      <c r="E234" s="19" t="s">
        <v>360</v>
      </c>
      <c r="F234" s="97">
        <v>10500</v>
      </c>
    </row>
    <row r="235" spans="2:6" x14ac:dyDescent="0.25">
      <c r="B235" s="146">
        <v>127</v>
      </c>
      <c r="C235" s="146">
        <v>92000</v>
      </c>
      <c r="D235" s="146">
        <v>22000</v>
      </c>
      <c r="E235" s="19" t="s">
        <v>361</v>
      </c>
      <c r="F235" s="97">
        <v>4500</v>
      </c>
    </row>
    <row r="236" spans="2:6" x14ac:dyDescent="0.25">
      <c r="B236" s="147">
        <v>127</v>
      </c>
      <c r="C236" s="146">
        <v>92000</v>
      </c>
      <c r="D236" s="147">
        <v>22500</v>
      </c>
      <c r="E236" s="20" t="s">
        <v>962</v>
      </c>
      <c r="F236" s="97">
        <v>3000</v>
      </c>
    </row>
    <row r="237" spans="2:6" x14ac:dyDescent="0.25">
      <c r="B237" s="146">
        <v>127</v>
      </c>
      <c r="C237" s="146">
        <v>92004</v>
      </c>
      <c r="D237" s="146">
        <v>22601</v>
      </c>
      <c r="E237" s="19" t="s">
        <v>362</v>
      </c>
      <c r="F237" s="97">
        <v>8000</v>
      </c>
    </row>
    <row r="238" spans="2:6" x14ac:dyDescent="0.25">
      <c r="B238" s="146">
        <v>127</v>
      </c>
      <c r="C238" s="146">
        <v>24102</v>
      </c>
      <c r="D238" s="146">
        <v>22699</v>
      </c>
      <c r="E238" s="19" t="s">
        <v>367</v>
      </c>
      <c r="F238" s="97">
        <v>6000</v>
      </c>
    </row>
    <row r="239" spans="2:6" x14ac:dyDescent="0.25">
      <c r="B239" s="146">
        <v>127</v>
      </c>
      <c r="C239" s="146">
        <v>92003</v>
      </c>
      <c r="D239" s="146">
        <v>22799</v>
      </c>
      <c r="E239" s="19" t="s">
        <v>963</v>
      </c>
      <c r="F239" s="97">
        <v>32000</v>
      </c>
    </row>
    <row r="240" spans="2:6" x14ac:dyDescent="0.25">
      <c r="B240" s="146">
        <v>127</v>
      </c>
      <c r="C240" s="146">
        <v>92003</v>
      </c>
      <c r="D240" s="146">
        <v>23020</v>
      </c>
      <c r="E240" s="19" t="s">
        <v>364</v>
      </c>
      <c r="F240" s="97">
        <v>3000</v>
      </c>
    </row>
    <row r="241" spans="2:15" x14ac:dyDescent="0.25">
      <c r="B241" s="146">
        <v>127</v>
      </c>
      <c r="C241" s="146">
        <v>92000</v>
      </c>
      <c r="D241" s="146">
        <v>23300</v>
      </c>
      <c r="E241" s="19" t="s">
        <v>365</v>
      </c>
      <c r="F241" s="97">
        <v>1500</v>
      </c>
    </row>
    <row r="242" spans="2:15" x14ac:dyDescent="0.25">
      <c r="B242" s="146">
        <v>127</v>
      </c>
      <c r="C242" s="146">
        <v>92003</v>
      </c>
      <c r="D242" s="146">
        <v>83001</v>
      </c>
      <c r="E242" s="19" t="s">
        <v>366</v>
      </c>
      <c r="F242" s="97">
        <v>17500</v>
      </c>
    </row>
    <row r="243" spans="2:15" x14ac:dyDescent="0.25">
      <c r="B243" s="21">
        <v>127</v>
      </c>
      <c r="C243" s="22"/>
      <c r="D243" s="22"/>
      <c r="E243" s="23" t="s">
        <v>368</v>
      </c>
      <c r="F243" s="24">
        <f>6467934.4+83000</f>
        <v>6550934.4000000004</v>
      </c>
      <c r="H243" s="110"/>
      <c r="I243" s="110"/>
      <c r="J243" s="110"/>
      <c r="K243" s="110"/>
      <c r="L243" s="110"/>
      <c r="M243" s="110"/>
      <c r="N243" s="110"/>
      <c r="O243" s="110"/>
    </row>
    <row r="244" spans="2:15" x14ac:dyDescent="0.25">
      <c r="B244" s="102">
        <v>128</v>
      </c>
      <c r="C244" s="102" t="s">
        <v>165</v>
      </c>
      <c r="D244" s="102">
        <v>20600</v>
      </c>
      <c r="E244" s="18" t="s">
        <v>369</v>
      </c>
      <c r="F244" s="107">
        <v>19000</v>
      </c>
    </row>
    <row r="245" spans="2:15" x14ac:dyDescent="0.25">
      <c r="B245" s="102">
        <v>128</v>
      </c>
      <c r="C245" s="102">
        <v>92002</v>
      </c>
      <c r="D245" s="102">
        <v>20900</v>
      </c>
      <c r="E245" s="18" t="s">
        <v>370</v>
      </c>
      <c r="F245" s="107">
        <v>8100</v>
      </c>
    </row>
    <row r="246" spans="2:15" x14ac:dyDescent="0.25">
      <c r="B246" s="102">
        <v>128</v>
      </c>
      <c r="C246" s="102" t="s">
        <v>371</v>
      </c>
      <c r="D246" s="102">
        <v>21600</v>
      </c>
      <c r="E246" s="18" t="s">
        <v>372</v>
      </c>
      <c r="F246" s="107">
        <v>2500</v>
      </c>
    </row>
    <row r="247" spans="2:15" x14ac:dyDescent="0.25">
      <c r="B247" s="102">
        <v>128</v>
      </c>
      <c r="C247" s="102" t="s">
        <v>373</v>
      </c>
      <c r="D247" s="102">
        <v>22200</v>
      </c>
      <c r="E247" s="18" t="s">
        <v>374</v>
      </c>
      <c r="F247" s="107">
        <v>108200</v>
      </c>
    </row>
    <row r="248" spans="2:15" x14ac:dyDescent="0.25">
      <c r="B248" s="102">
        <v>128</v>
      </c>
      <c r="C248" s="102">
        <v>92600</v>
      </c>
      <c r="D248" s="102">
        <v>22799</v>
      </c>
      <c r="E248" s="18" t="s">
        <v>375</v>
      </c>
      <c r="F248" s="107">
        <v>1000</v>
      </c>
    </row>
    <row r="249" spans="2:15" x14ac:dyDescent="0.25">
      <c r="B249" s="102">
        <v>128</v>
      </c>
      <c r="C249" s="102" t="s">
        <v>371</v>
      </c>
      <c r="D249" s="102">
        <v>22799</v>
      </c>
      <c r="E249" s="18" t="s">
        <v>376</v>
      </c>
      <c r="F249" s="107">
        <v>92360</v>
      </c>
    </row>
    <row r="250" spans="2:15" x14ac:dyDescent="0.25">
      <c r="B250" s="102">
        <v>128</v>
      </c>
      <c r="C250" s="102" t="s">
        <v>371</v>
      </c>
      <c r="D250" s="102">
        <v>62600</v>
      </c>
      <c r="E250" s="18" t="s">
        <v>377</v>
      </c>
      <c r="F250" s="107">
        <v>8000</v>
      </c>
    </row>
    <row r="251" spans="2:15" x14ac:dyDescent="0.25">
      <c r="B251" s="21">
        <v>128</v>
      </c>
      <c r="C251" s="22"/>
      <c r="D251" s="22"/>
      <c r="E251" s="23" t="s">
        <v>378</v>
      </c>
      <c r="F251" s="38">
        <f>SUM(F244:F250)</f>
        <v>239160</v>
      </c>
    </row>
    <row r="252" spans="2:15" x14ac:dyDescent="0.25">
      <c r="B252" s="102">
        <v>129</v>
      </c>
      <c r="C252" s="102">
        <v>44110</v>
      </c>
      <c r="D252" s="102">
        <v>22799</v>
      </c>
      <c r="E252" s="18" t="s">
        <v>379</v>
      </c>
      <c r="F252" s="107">
        <v>370000</v>
      </c>
    </row>
    <row r="253" spans="2:15" x14ac:dyDescent="0.25">
      <c r="B253" s="102">
        <v>129</v>
      </c>
      <c r="C253" s="102">
        <v>44111</v>
      </c>
      <c r="D253" s="102">
        <v>22799</v>
      </c>
      <c r="E253" s="18" t="s">
        <v>380</v>
      </c>
      <c r="F253" s="107">
        <v>23000</v>
      </c>
    </row>
    <row r="254" spans="2:15" x14ac:dyDescent="0.25">
      <c r="B254" s="102">
        <v>129</v>
      </c>
      <c r="C254" s="102">
        <v>44110</v>
      </c>
      <c r="D254" s="102">
        <v>46100</v>
      </c>
      <c r="E254" s="18" t="s">
        <v>889</v>
      </c>
      <c r="F254" s="107">
        <v>15000</v>
      </c>
    </row>
    <row r="255" spans="2:15" x14ac:dyDescent="0.25">
      <c r="B255" s="102">
        <v>129</v>
      </c>
      <c r="C255" s="102">
        <v>44110</v>
      </c>
      <c r="D255" s="102" t="s">
        <v>129</v>
      </c>
      <c r="E255" s="18" t="s">
        <v>752</v>
      </c>
      <c r="F255" s="107">
        <v>25000</v>
      </c>
    </row>
    <row r="256" spans="2:15" x14ac:dyDescent="0.25">
      <c r="B256" s="21">
        <v>129</v>
      </c>
      <c r="C256" s="22"/>
      <c r="D256" s="22"/>
      <c r="E256" s="23" t="s">
        <v>381</v>
      </c>
      <c r="F256" s="38">
        <f>SUM(F252:F255)</f>
        <v>433000</v>
      </c>
    </row>
    <row r="257" spans="2:12" x14ac:dyDescent="0.25">
      <c r="B257" s="102">
        <v>221</v>
      </c>
      <c r="C257" s="102">
        <v>13200</v>
      </c>
      <c r="D257" s="102">
        <v>20200</v>
      </c>
      <c r="E257" s="18" t="s">
        <v>781</v>
      </c>
      <c r="F257" s="107">
        <v>80000</v>
      </c>
    </row>
    <row r="258" spans="2:12" x14ac:dyDescent="0.25">
      <c r="B258" s="102">
        <v>221</v>
      </c>
      <c r="C258" s="102" t="s">
        <v>382</v>
      </c>
      <c r="D258" s="102">
        <v>20400</v>
      </c>
      <c r="E258" s="18" t="s">
        <v>383</v>
      </c>
      <c r="F258" s="107">
        <v>72000</v>
      </c>
    </row>
    <row r="259" spans="2:12" x14ac:dyDescent="0.25">
      <c r="B259" s="102">
        <v>221</v>
      </c>
      <c r="C259" s="102" t="s">
        <v>382</v>
      </c>
      <c r="D259" s="102">
        <v>20600</v>
      </c>
      <c r="E259" s="18" t="s">
        <v>385</v>
      </c>
      <c r="F259" s="107">
        <v>6000</v>
      </c>
    </row>
    <row r="260" spans="2:12" x14ac:dyDescent="0.25">
      <c r="B260" s="102">
        <v>221</v>
      </c>
      <c r="C260" s="102" t="s">
        <v>382</v>
      </c>
      <c r="D260" s="102">
        <v>21300</v>
      </c>
      <c r="E260" s="18" t="s">
        <v>386</v>
      </c>
      <c r="F260" s="107">
        <v>1650</v>
      </c>
    </row>
    <row r="261" spans="2:12" x14ac:dyDescent="0.25">
      <c r="B261" s="102">
        <v>221</v>
      </c>
      <c r="C261" s="102" t="s">
        <v>382</v>
      </c>
      <c r="D261" s="102">
        <v>21400</v>
      </c>
      <c r="E261" s="18" t="s">
        <v>384</v>
      </c>
      <c r="F261" s="107">
        <v>4000</v>
      </c>
    </row>
    <row r="262" spans="2:12" x14ac:dyDescent="0.25">
      <c r="B262" s="102">
        <v>221</v>
      </c>
      <c r="C262" s="102" t="s">
        <v>382</v>
      </c>
      <c r="D262" s="102">
        <v>22103</v>
      </c>
      <c r="E262" s="18" t="s">
        <v>387</v>
      </c>
      <c r="F262" s="107">
        <v>22000</v>
      </c>
    </row>
    <row r="263" spans="2:12" x14ac:dyDescent="0.25">
      <c r="B263" s="102">
        <v>221</v>
      </c>
      <c r="C263" s="102" t="s">
        <v>382</v>
      </c>
      <c r="D263" s="102">
        <v>22104</v>
      </c>
      <c r="E263" s="18" t="s">
        <v>388</v>
      </c>
      <c r="F263" s="107">
        <v>15000</v>
      </c>
    </row>
    <row r="264" spans="2:12" x14ac:dyDescent="0.25">
      <c r="B264" s="102">
        <v>221</v>
      </c>
      <c r="C264" s="102" t="s">
        <v>382</v>
      </c>
      <c r="D264" s="102">
        <v>22199</v>
      </c>
      <c r="E264" s="18" t="s">
        <v>389</v>
      </c>
      <c r="F264" s="107">
        <v>15000</v>
      </c>
    </row>
    <row r="265" spans="2:12" x14ac:dyDescent="0.25">
      <c r="B265" s="102">
        <v>221</v>
      </c>
      <c r="C265" s="102" t="s">
        <v>382</v>
      </c>
      <c r="D265" s="102">
        <v>22699</v>
      </c>
      <c r="E265" s="18" t="s">
        <v>391</v>
      </c>
      <c r="F265" s="107">
        <v>1000</v>
      </c>
    </row>
    <row r="266" spans="2:12" x14ac:dyDescent="0.25">
      <c r="B266" s="102">
        <v>221</v>
      </c>
      <c r="C266" s="102" t="s">
        <v>382</v>
      </c>
      <c r="D266" s="102">
        <v>22700</v>
      </c>
      <c r="E266" s="18" t="s">
        <v>392</v>
      </c>
      <c r="F266" s="107">
        <v>9112.83</v>
      </c>
    </row>
    <row r="267" spans="2:12" x14ac:dyDescent="0.25">
      <c r="B267" s="102">
        <v>221</v>
      </c>
      <c r="C267" s="102">
        <v>13500</v>
      </c>
      <c r="D267" s="102">
        <v>48000</v>
      </c>
      <c r="E267" s="18" t="s">
        <v>390</v>
      </c>
      <c r="F267" s="107">
        <v>4000</v>
      </c>
    </row>
    <row r="268" spans="2:12" x14ac:dyDescent="0.25">
      <c r="B268" s="21">
        <v>221</v>
      </c>
      <c r="C268" s="22"/>
      <c r="D268" s="22"/>
      <c r="E268" s="23" t="s">
        <v>393</v>
      </c>
      <c r="F268" s="38">
        <f>SUM(F257:F267)</f>
        <v>229762.83</v>
      </c>
    </row>
    <row r="269" spans="2:12" x14ac:dyDescent="0.25">
      <c r="B269" s="102">
        <v>313</v>
      </c>
      <c r="C269" s="102">
        <v>23100</v>
      </c>
      <c r="D269" s="102">
        <v>21200</v>
      </c>
      <c r="E269" s="18" t="s">
        <v>394</v>
      </c>
      <c r="F269" s="107">
        <v>1000</v>
      </c>
      <c r="J269" s="117"/>
      <c r="K269" s="118"/>
      <c r="L269" s="119"/>
    </row>
    <row r="270" spans="2:12" x14ac:dyDescent="0.25">
      <c r="B270" s="102">
        <v>313</v>
      </c>
      <c r="C270" s="102" t="s">
        <v>395</v>
      </c>
      <c r="D270" s="102">
        <v>22699</v>
      </c>
      <c r="E270" s="18" t="s">
        <v>396</v>
      </c>
      <c r="F270" s="107">
        <v>19800</v>
      </c>
      <c r="J270" s="120"/>
      <c r="K270" s="121"/>
    </row>
    <row r="271" spans="2:12" x14ac:dyDescent="0.25">
      <c r="B271" s="102">
        <v>313</v>
      </c>
      <c r="C271" s="102" t="s">
        <v>398</v>
      </c>
      <c r="D271" s="102">
        <v>22699</v>
      </c>
      <c r="E271" s="18" t="s">
        <v>399</v>
      </c>
      <c r="F271" s="107">
        <v>8000</v>
      </c>
      <c r="J271" s="120"/>
      <c r="K271" s="121"/>
      <c r="L271" s="121"/>
    </row>
    <row r="272" spans="2:12" x14ac:dyDescent="0.25">
      <c r="B272" s="102">
        <v>313</v>
      </c>
      <c r="C272" s="102">
        <v>23100</v>
      </c>
      <c r="D272" s="102">
        <v>22699</v>
      </c>
      <c r="E272" s="18" t="s">
        <v>404</v>
      </c>
      <c r="F272" s="107">
        <v>6000</v>
      </c>
      <c r="J272" s="120"/>
      <c r="K272" s="121"/>
      <c r="L272" s="121"/>
    </row>
    <row r="273" spans="2:13" x14ac:dyDescent="0.25">
      <c r="B273" s="102">
        <v>313</v>
      </c>
      <c r="C273" s="102">
        <v>23105</v>
      </c>
      <c r="D273" s="102">
        <v>22699</v>
      </c>
      <c r="E273" s="18" t="s">
        <v>405</v>
      </c>
      <c r="F273" s="107">
        <v>1500</v>
      </c>
      <c r="J273" s="120"/>
      <c r="K273" s="121"/>
      <c r="L273" s="108"/>
    </row>
    <row r="274" spans="2:13" x14ac:dyDescent="0.25">
      <c r="B274" s="102">
        <v>313</v>
      </c>
      <c r="C274" s="102">
        <v>23109</v>
      </c>
      <c r="D274" s="102">
        <v>22699</v>
      </c>
      <c r="E274" s="18" t="s">
        <v>884</v>
      </c>
      <c r="F274" s="107">
        <v>2000</v>
      </c>
      <c r="J274" s="122"/>
      <c r="K274" s="121"/>
      <c r="L274" s="123"/>
      <c r="M274" s="44"/>
    </row>
    <row r="275" spans="2:13" x14ac:dyDescent="0.25">
      <c r="B275" s="102">
        <v>313</v>
      </c>
      <c r="C275" s="102">
        <v>23102</v>
      </c>
      <c r="D275" s="102">
        <v>22699</v>
      </c>
      <c r="E275" s="18" t="s">
        <v>886</v>
      </c>
      <c r="F275" s="107">
        <v>10000</v>
      </c>
      <c r="J275" s="120"/>
      <c r="K275" s="121"/>
    </row>
    <row r="276" spans="2:13" x14ac:dyDescent="0.25">
      <c r="B276" s="102">
        <v>313</v>
      </c>
      <c r="C276" s="102">
        <v>23104</v>
      </c>
      <c r="D276" s="102">
        <v>22700</v>
      </c>
      <c r="E276" s="18" t="s">
        <v>400</v>
      </c>
      <c r="F276" s="107">
        <v>8274.36</v>
      </c>
      <c r="J276" s="120"/>
      <c r="K276" s="121"/>
      <c r="L276" s="108"/>
    </row>
    <row r="277" spans="2:13" x14ac:dyDescent="0.25">
      <c r="B277" s="102">
        <v>313</v>
      </c>
      <c r="C277" s="102">
        <v>23101</v>
      </c>
      <c r="D277" s="102">
        <v>22799</v>
      </c>
      <c r="E277" s="18" t="s">
        <v>397</v>
      </c>
      <c r="F277" s="107">
        <v>45000</v>
      </c>
      <c r="J277" s="120"/>
      <c r="K277" s="121"/>
      <c r="L277" s="108"/>
    </row>
    <row r="278" spans="2:13" x14ac:dyDescent="0.25">
      <c r="B278" s="102">
        <v>313</v>
      </c>
      <c r="C278" s="102">
        <v>23106</v>
      </c>
      <c r="D278" s="102">
        <v>22799</v>
      </c>
      <c r="E278" s="18" t="s">
        <v>401</v>
      </c>
      <c r="F278" s="107">
        <v>176000</v>
      </c>
      <c r="J278" s="120"/>
      <c r="K278" s="121"/>
      <c r="L278" s="108"/>
    </row>
    <row r="279" spans="2:13" x14ac:dyDescent="0.25">
      <c r="B279" s="102">
        <v>313</v>
      </c>
      <c r="C279" s="102">
        <v>23101</v>
      </c>
      <c r="D279" s="102">
        <v>48000</v>
      </c>
      <c r="E279" s="18" t="s">
        <v>785</v>
      </c>
      <c r="F279" s="107">
        <v>60000</v>
      </c>
      <c r="J279" s="120"/>
      <c r="K279" s="121"/>
      <c r="L279" s="108"/>
    </row>
    <row r="280" spans="2:13" x14ac:dyDescent="0.25">
      <c r="B280" s="102">
        <v>313</v>
      </c>
      <c r="C280" s="102" t="s">
        <v>402</v>
      </c>
      <c r="D280" s="102">
        <v>48000</v>
      </c>
      <c r="E280" s="18" t="s">
        <v>403</v>
      </c>
      <c r="F280" s="107">
        <v>50000</v>
      </c>
      <c r="J280" s="120"/>
      <c r="K280" s="121"/>
      <c r="L280" s="108"/>
    </row>
    <row r="281" spans="2:13" x14ac:dyDescent="0.25">
      <c r="B281" s="102">
        <v>313</v>
      </c>
      <c r="C281" s="102">
        <v>23103</v>
      </c>
      <c r="D281" s="102">
        <v>48000</v>
      </c>
      <c r="E281" s="18" t="s">
        <v>406</v>
      </c>
      <c r="F281" s="107">
        <v>40000</v>
      </c>
      <c r="J281" s="120"/>
      <c r="K281" s="121"/>
      <c r="L281" s="108"/>
    </row>
    <row r="282" spans="2:13" x14ac:dyDescent="0.25">
      <c r="B282" s="102">
        <v>313</v>
      </c>
      <c r="C282" s="102">
        <v>23102</v>
      </c>
      <c r="D282" s="102">
        <v>48000</v>
      </c>
      <c r="E282" s="18" t="s">
        <v>407</v>
      </c>
      <c r="F282" s="107">
        <v>60000</v>
      </c>
      <c r="J282" s="120"/>
      <c r="K282" s="121"/>
      <c r="L282" s="108"/>
    </row>
    <row r="283" spans="2:13" x14ac:dyDescent="0.25">
      <c r="B283" s="102">
        <v>313</v>
      </c>
      <c r="C283" s="102">
        <v>23100</v>
      </c>
      <c r="D283" s="102">
        <v>48102</v>
      </c>
      <c r="E283" s="18" t="s">
        <v>885</v>
      </c>
      <c r="F283" s="107">
        <v>15000</v>
      </c>
      <c r="J283" s="120"/>
      <c r="K283" s="121"/>
      <c r="L283" s="108"/>
    </row>
    <row r="284" spans="2:13" x14ac:dyDescent="0.25">
      <c r="B284" s="102">
        <v>313</v>
      </c>
      <c r="C284" s="102">
        <v>23101</v>
      </c>
      <c r="D284" s="102">
        <v>48191</v>
      </c>
      <c r="E284" s="18" t="s">
        <v>920</v>
      </c>
      <c r="F284" s="107">
        <v>10000</v>
      </c>
      <c r="J284" s="120"/>
      <c r="K284" s="121"/>
      <c r="L284" s="108"/>
    </row>
    <row r="285" spans="2:13" x14ac:dyDescent="0.25">
      <c r="B285" s="102">
        <v>313</v>
      </c>
      <c r="C285" s="102">
        <v>23101</v>
      </c>
      <c r="D285" s="102">
        <v>48192</v>
      </c>
      <c r="E285" s="18" t="s">
        <v>703</v>
      </c>
      <c r="F285" s="107">
        <v>4000</v>
      </c>
      <c r="J285" s="120"/>
      <c r="K285" s="121"/>
      <c r="L285" s="108"/>
    </row>
    <row r="286" spans="2:13" x14ac:dyDescent="0.25">
      <c r="B286" s="102">
        <v>313</v>
      </c>
      <c r="C286" s="102">
        <v>23101</v>
      </c>
      <c r="D286" s="102">
        <v>48193</v>
      </c>
      <c r="E286" s="18" t="s">
        <v>702</v>
      </c>
      <c r="F286" s="107">
        <v>2500</v>
      </c>
      <c r="J286" s="120"/>
      <c r="K286" s="121"/>
      <c r="L286" s="108"/>
    </row>
    <row r="287" spans="2:13" x14ac:dyDescent="0.25">
      <c r="B287" s="102">
        <v>313</v>
      </c>
      <c r="C287" s="102">
        <v>23101</v>
      </c>
      <c r="D287" s="102">
        <v>48194</v>
      </c>
      <c r="E287" s="18" t="s">
        <v>701</v>
      </c>
      <c r="F287" s="107">
        <v>9000</v>
      </c>
      <c r="J287" s="120"/>
      <c r="K287" s="121"/>
      <c r="L287" s="108"/>
    </row>
    <row r="288" spans="2:13" x14ac:dyDescent="0.25">
      <c r="B288" s="102">
        <v>313</v>
      </c>
      <c r="C288" s="102">
        <v>23101</v>
      </c>
      <c r="D288" s="102">
        <v>48196</v>
      </c>
      <c r="E288" s="18" t="s">
        <v>700</v>
      </c>
      <c r="F288" s="107">
        <v>15000</v>
      </c>
      <c r="J288" s="120"/>
      <c r="K288" s="121"/>
    </row>
    <row r="289" spans="2:12" x14ac:dyDescent="0.25">
      <c r="B289" s="102">
        <v>313</v>
      </c>
      <c r="C289" s="102">
        <v>23101</v>
      </c>
      <c r="D289" s="102">
        <v>48197</v>
      </c>
      <c r="E289" s="18" t="s">
        <v>690</v>
      </c>
      <c r="F289" s="107">
        <v>12000</v>
      </c>
      <c r="J289" s="120"/>
      <c r="K289" s="121"/>
      <c r="L289" s="108"/>
    </row>
    <row r="290" spans="2:12" x14ac:dyDescent="0.25">
      <c r="B290" s="102">
        <v>313</v>
      </c>
      <c r="C290" s="102">
        <v>23101</v>
      </c>
      <c r="D290" s="102">
        <v>48198</v>
      </c>
      <c r="E290" s="18" t="s">
        <v>689</v>
      </c>
      <c r="F290" s="107">
        <v>3500</v>
      </c>
      <c r="J290" s="120"/>
      <c r="K290" s="121"/>
      <c r="L290" s="121"/>
    </row>
    <row r="291" spans="2:12" x14ac:dyDescent="0.25">
      <c r="B291" s="102">
        <v>313</v>
      </c>
      <c r="C291" s="102">
        <v>23101</v>
      </c>
      <c r="D291" s="102">
        <v>48199</v>
      </c>
      <c r="E291" s="18" t="s">
        <v>688</v>
      </c>
      <c r="F291" s="107">
        <v>15000</v>
      </c>
    </row>
    <row r="292" spans="2:12" x14ac:dyDescent="0.25">
      <c r="B292" s="21">
        <v>313</v>
      </c>
      <c r="C292" s="22"/>
      <c r="D292" s="22"/>
      <c r="E292" s="23" t="s">
        <v>408</v>
      </c>
      <c r="F292" s="38">
        <f>SUM(F269:F291)</f>
        <v>573574.36</v>
      </c>
      <c r="G292" s="44"/>
    </row>
    <row r="293" spans="2:12" s="43" customFormat="1" x14ac:dyDescent="0.25">
      <c r="B293" s="102">
        <v>413</v>
      </c>
      <c r="C293" s="102">
        <v>16000</v>
      </c>
      <c r="D293" s="102">
        <v>21040</v>
      </c>
      <c r="E293" s="18" t="s">
        <v>522</v>
      </c>
      <c r="F293" s="107">
        <v>25000</v>
      </c>
      <c r="G293"/>
    </row>
    <row r="294" spans="2:12" x14ac:dyDescent="0.25">
      <c r="B294" s="102">
        <v>413</v>
      </c>
      <c r="C294" s="102">
        <v>16100</v>
      </c>
      <c r="D294" s="102">
        <v>22699</v>
      </c>
      <c r="E294" s="18" t="s">
        <v>727</v>
      </c>
      <c r="F294" s="107">
        <v>170000</v>
      </c>
      <c r="G294" s="44"/>
    </row>
    <row r="295" spans="2:12" x14ac:dyDescent="0.25">
      <c r="B295" s="102">
        <v>413</v>
      </c>
      <c r="C295" s="102" t="s">
        <v>409</v>
      </c>
      <c r="D295" s="102">
        <v>22700</v>
      </c>
      <c r="E295" s="18" t="s">
        <v>410</v>
      </c>
      <c r="F295" s="107">
        <v>415826.04</v>
      </c>
    </row>
    <row r="296" spans="2:12" x14ac:dyDescent="0.25">
      <c r="B296" s="102">
        <v>413</v>
      </c>
      <c r="C296" s="102" t="s">
        <v>411</v>
      </c>
      <c r="D296" s="102">
        <v>22700</v>
      </c>
      <c r="E296" s="18" t="s">
        <v>412</v>
      </c>
      <c r="F296" s="107">
        <v>2192777.84</v>
      </c>
    </row>
    <row r="297" spans="2:12" x14ac:dyDescent="0.25">
      <c r="B297" s="102">
        <v>413</v>
      </c>
      <c r="C297" s="102">
        <v>31101</v>
      </c>
      <c r="D297" s="102">
        <v>22799</v>
      </c>
      <c r="E297" s="18" t="s">
        <v>910</v>
      </c>
      <c r="F297" s="107">
        <v>24000</v>
      </c>
    </row>
    <row r="298" spans="2:12" x14ac:dyDescent="0.25">
      <c r="B298" s="102">
        <v>413</v>
      </c>
      <c r="C298" s="102">
        <v>31101</v>
      </c>
      <c r="D298" s="102">
        <v>22799</v>
      </c>
      <c r="E298" s="18" t="s">
        <v>415</v>
      </c>
      <c r="F298" s="107">
        <v>64239.45</v>
      </c>
    </row>
    <row r="299" spans="2:12" x14ac:dyDescent="0.25">
      <c r="B299" s="102">
        <v>413</v>
      </c>
      <c r="C299" s="102">
        <v>31101</v>
      </c>
      <c r="D299" s="102">
        <v>46500</v>
      </c>
      <c r="E299" s="18" t="s">
        <v>413</v>
      </c>
      <c r="F299" s="107">
        <v>6500</v>
      </c>
    </row>
    <row r="300" spans="2:12" x14ac:dyDescent="0.25">
      <c r="B300" s="102">
        <v>413</v>
      </c>
      <c r="C300" s="102">
        <v>16100</v>
      </c>
      <c r="D300" s="102">
        <v>63900</v>
      </c>
      <c r="E300" s="18" t="s">
        <v>726</v>
      </c>
      <c r="F300" s="107">
        <v>182419.20000000001</v>
      </c>
    </row>
    <row r="301" spans="2:12" x14ac:dyDescent="0.25">
      <c r="B301" s="102">
        <v>413</v>
      </c>
      <c r="C301" s="102">
        <v>16100</v>
      </c>
      <c r="D301" s="102">
        <v>63901</v>
      </c>
      <c r="E301" s="18" t="s">
        <v>890</v>
      </c>
      <c r="F301" s="107">
        <v>200000</v>
      </c>
    </row>
    <row r="302" spans="2:12" x14ac:dyDescent="0.25">
      <c r="B302" s="102">
        <v>413</v>
      </c>
      <c r="C302" s="102">
        <v>16100</v>
      </c>
      <c r="D302" s="102">
        <v>63902</v>
      </c>
      <c r="E302" s="18" t="s">
        <v>891</v>
      </c>
      <c r="F302" s="107">
        <v>90000</v>
      </c>
    </row>
    <row r="303" spans="2:12" x14ac:dyDescent="0.25">
      <c r="B303" s="21">
        <v>413</v>
      </c>
      <c r="C303" s="22"/>
      <c r="D303" s="22"/>
      <c r="E303" s="23" t="s">
        <v>416</v>
      </c>
      <c r="F303" s="39">
        <f>SUM(F293:F302)</f>
        <v>3370762.5300000003</v>
      </c>
    </row>
    <row r="304" spans="2:12" x14ac:dyDescent="0.25">
      <c r="B304" s="102">
        <v>421</v>
      </c>
      <c r="C304" s="102">
        <v>32316</v>
      </c>
      <c r="D304" s="102">
        <v>21200</v>
      </c>
      <c r="E304" s="18" t="s">
        <v>418</v>
      </c>
      <c r="F304" s="107">
        <v>3000</v>
      </c>
    </row>
    <row r="305" spans="2:6" x14ac:dyDescent="0.25">
      <c r="B305" s="102">
        <v>421</v>
      </c>
      <c r="C305" s="102">
        <v>32317</v>
      </c>
      <c r="D305" s="102">
        <v>21200</v>
      </c>
      <c r="E305" s="18" t="s">
        <v>427</v>
      </c>
      <c r="F305" s="107">
        <v>4000</v>
      </c>
    </row>
    <row r="306" spans="2:6" x14ac:dyDescent="0.25">
      <c r="B306" s="102">
        <v>421</v>
      </c>
      <c r="C306" s="102">
        <v>32316</v>
      </c>
      <c r="D306" s="102">
        <v>22000</v>
      </c>
      <c r="E306" s="18" t="s">
        <v>419</v>
      </c>
      <c r="F306" s="107">
        <v>1500</v>
      </c>
    </row>
    <row r="307" spans="2:6" x14ac:dyDescent="0.25">
      <c r="B307" s="102">
        <v>421</v>
      </c>
      <c r="C307" s="102">
        <v>32317</v>
      </c>
      <c r="D307" s="102">
        <v>22000</v>
      </c>
      <c r="E307" s="18" t="s">
        <v>428</v>
      </c>
      <c r="F307" s="107">
        <v>1500</v>
      </c>
    </row>
    <row r="308" spans="2:6" x14ac:dyDescent="0.25">
      <c r="B308" s="102">
        <v>421</v>
      </c>
      <c r="C308" s="102">
        <v>32316</v>
      </c>
      <c r="D308" s="102">
        <v>22100</v>
      </c>
      <c r="E308" s="18" t="s">
        <v>420</v>
      </c>
      <c r="F308" s="107">
        <v>6000</v>
      </c>
    </row>
    <row r="309" spans="2:6" x14ac:dyDescent="0.25">
      <c r="B309" s="102">
        <v>421</v>
      </c>
      <c r="C309" s="102">
        <v>32317</v>
      </c>
      <c r="D309" s="102">
        <v>22100</v>
      </c>
      <c r="E309" s="18" t="s">
        <v>429</v>
      </c>
      <c r="F309" s="107">
        <v>4000</v>
      </c>
    </row>
    <row r="310" spans="2:6" x14ac:dyDescent="0.25">
      <c r="B310" s="102">
        <v>421</v>
      </c>
      <c r="C310" s="102">
        <v>32316</v>
      </c>
      <c r="D310" s="102">
        <v>22101</v>
      </c>
      <c r="E310" s="18" t="s">
        <v>421</v>
      </c>
      <c r="F310" s="107">
        <v>1500</v>
      </c>
    </row>
    <row r="311" spans="2:6" x14ac:dyDescent="0.25">
      <c r="B311" s="102">
        <v>421</v>
      </c>
      <c r="C311" s="102">
        <v>32317</v>
      </c>
      <c r="D311" s="102">
        <v>22101</v>
      </c>
      <c r="E311" s="18" t="s">
        <v>430</v>
      </c>
      <c r="F311" s="107">
        <v>850</v>
      </c>
    </row>
    <row r="312" spans="2:6" x14ac:dyDescent="0.25">
      <c r="B312" s="102">
        <v>421</v>
      </c>
      <c r="C312" s="102">
        <v>32316</v>
      </c>
      <c r="D312" s="102">
        <v>22102</v>
      </c>
      <c r="E312" s="18" t="s">
        <v>422</v>
      </c>
      <c r="F312" s="107">
        <v>6500</v>
      </c>
    </row>
    <row r="313" spans="2:6" x14ac:dyDescent="0.25">
      <c r="B313" s="102">
        <v>421</v>
      </c>
      <c r="C313" s="102">
        <v>32317</v>
      </c>
      <c r="D313" s="102">
        <v>22102</v>
      </c>
      <c r="E313" s="18" t="s">
        <v>431</v>
      </c>
      <c r="F313" s="107">
        <v>8000</v>
      </c>
    </row>
    <row r="314" spans="2:6" x14ac:dyDescent="0.25">
      <c r="B314" s="102">
        <v>421</v>
      </c>
      <c r="C314" s="102">
        <v>32300</v>
      </c>
      <c r="D314" s="102">
        <v>22104</v>
      </c>
      <c r="E314" s="18" t="s">
        <v>423</v>
      </c>
      <c r="F314" s="107">
        <v>2000</v>
      </c>
    </row>
    <row r="315" spans="2:6" x14ac:dyDescent="0.25">
      <c r="B315" s="102">
        <v>421</v>
      </c>
      <c r="C315" s="102">
        <v>32316</v>
      </c>
      <c r="D315" s="102">
        <v>22199</v>
      </c>
      <c r="E315" s="18" t="s">
        <v>424</v>
      </c>
      <c r="F315" s="107">
        <v>4500</v>
      </c>
    </row>
    <row r="316" spans="2:6" x14ac:dyDescent="0.25">
      <c r="B316" s="102">
        <v>421</v>
      </c>
      <c r="C316" s="102">
        <v>32317</v>
      </c>
      <c r="D316" s="102">
        <v>22199</v>
      </c>
      <c r="E316" s="18" t="s">
        <v>432</v>
      </c>
      <c r="F316" s="107">
        <v>4500</v>
      </c>
    </row>
    <row r="317" spans="2:6" x14ac:dyDescent="0.25">
      <c r="B317" s="102">
        <v>421</v>
      </c>
      <c r="C317" s="102">
        <v>32301</v>
      </c>
      <c r="D317" s="102">
        <v>22606</v>
      </c>
      <c r="E317" s="18" t="s">
        <v>436</v>
      </c>
      <c r="F317" s="107">
        <v>750</v>
      </c>
    </row>
    <row r="318" spans="2:6" x14ac:dyDescent="0.25">
      <c r="B318" s="102">
        <v>421</v>
      </c>
      <c r="C318" s="102">
        <v>32316</v>
      </c>
      <c r="D318" s="102">
        <v>22700</v>
      </c>
      <c r="E318" s="18" t="s">
        <v>417</v>
      </c>
      <c r="F318" s="107">
        <v>49900.74</v>
      </c>
    </row>
    <row r="319" spans="2:6" x14ac:dyDescent="0.25">
      <c r="B319" s="102">
        <v>421</v>
      </c>
      <c r="C319" s="102">
        <v>32317</v>
      </c>
      <c r="D319" s="102" t="s">
        <v>753</v>
      </c>
      <c r="E319" s="18" t="s">
        <v>433</v>
      </c>
      <c r="F319" s="107">
        <v>49900.74</v>
      </c>
    </row>
    <row r="320" spans="2:6" x14ac:dyDescent="0.25">
      <c r="B320" s="102">
        <v>421</v>
      </c>
      <c r="C320" s="102">
        <v>32317</v>
      </c>
      <c r="D320" s="102">
        <v>22799</v>
      </c>
      <c r="E320" s="18" t="s">
        <v>425</v>
      </c>
      <c r="F320" s="107">
        <v>28125</v>
      </c>
    </row>
    <row r="321" spans="2:6" x14ac:dyDescent="0.25">
      <c r="B321" s="102">
        <v>421</v>
      </c>
      <c r="C321" s="102">
        <v>32316</v>
      </c>
      <c r="D321" s="102">
        <v>22799</v>
      </c>
      <c r="E321" s="18" t="s">
        <v>434</v>
      </c>
      <c r="F321" s="107">
        <v>28125</v>
      </c>
    </row>
    <row r="322" spans="2:6" x14ac:dyDescent="0.25">
      <c r="B322" s="102">
        <v>421</v>
      </c>
      <c r="C322" s="102">
        <v>32317</v>
      </c>
      <c r="D322" s="102">
        <v>48000</v>
      </c>
      <c r="E322" s="18" t="s">
        <v>438</v>
      </c>
      <c r="F322" s="107">
        <v>500</v>
      </c>
    </row>
    <row r="323" spans="2:6" x14ac:dyDescent="0.25">
      <c r="B323" s="102">
        <v>421</v>
      </c>
      <c r="C323" s="102">
        <v>23216</v>
      </c>
      <c r="D323" s="102">
        <v>48100</v>
      </c>
      <c r="E323" s="18" t="s">
        <v>426</v>
      </c>
      <c r="F323" s="107">
        <v>500</v>
      </c>
    </row>
    <row r="324" spans="2:6" x14ac:dyDescent="0.25">
      <c r="B324" s="102">
        <v>421</v>
      </c>
      <c r="C324" s="102">
        <v>32317</v>
      </c>
      <c r="D324" s="102">
        <v>62500</v>
      </c>
      <c r="E324" s="18" t="s">
        <v>435</v>
      </c>
      <c r="F324" s="107">
        <v>2000</v>
      </c>
    </row>
    <row r="325" spans="2:6" x14ac:dyDescent="0.25">
      <c r="B325" s="102">
        <v>421</v>
      </c>
      <c r="C325" s="102">
        <v>32316</v>
      </c>
      <c r="D325" s="102">
        <v>62500</v>
      </c>
      <c r="E325" s="18" t="s">
        <v>696</v>
      </c>
      <c r="F325" s="107">
        <v>2000</v>
      </c>
    </row>
    <row r="326" spans="2:6" x14ac:dyDescent="0.25">
      <c r="B326" s="102">
        <v>421</v>
      </c>
      <c r="C326" s="102">
        <v>32317</v>
      </c>
      <c r="D326" s="102" t="s">
        <v>754</v>
      </c>
      <c r="E326" s="18" t="s">
        <v>697</v>
      </c>
      <c r="F326" s="107">
        <v>1500</v>
      </c>
    </row>
    <row r="327" spans="2:6" x14ac:dyDescent="0.25">
      <c r="B327" s="102">
        <v>421</v>
      </c>
      <c r="C327" s="102">
        <v>32316</v>
      </c>
      <c r="D327" s="102">
        <v>63300</v>
      </c>
      <c r="E327" s="18" t="s">
        <v>698</v>
      </c>
      <c r="F327" s="107">
        <v>1500</v>
      </c>
    </row>
    <row r="328" spans="2:6" x14ac:dyDescent="0.25">
      <c r="B328" s="102">
        <v>421</v>
      </c>
      <c r="C328" s="102">
        <v>32317</v>
      </c>
      <c r="D328" s="102">
        <v>64000</v>
      </c>
      <c r="E328" s="18" t="s">
        <v>437</v>
      </c>
      <c r="F328" s="107">
        <v>200</v>
      </c>
    </row>
    <row r="329" spans="2:6" x14ac:dyDescent="0.25">
      <c r="B329" s="21">
        <v>421</v>
      </c>
      <c r="C329" s="22"/>
      <c r="D329" s="22"/>
      <c r="E329" s="23" t="s">
        <v>439</v>
      </c>
      <c r="F329" s="38">
        <f>SUM(F304:F328)</f>
        <v>212851.47999999998</v>
      </c>
    </row>
    <row r="330" spans="2:6" x14ac:dyDescent="0.25">
      <c r="B330" s="102">
        <v>422</v>
      </c>
      <c r="C330" s="102">
        <v>32311</v>
      </c>
      <c r="D330" s="102">
        <v>21200</v>
      </c>
      <c r="E330" s="18" t="s">
        <v>450</v>
      </c>
      <c r="F330" s="107">
        <v>8000</v>
      </c>
    </row>
    <row r="331" spans="2:6" x14ac:dyDescent="0.25">
      <c r="B331" s="102">
        <v>422</v>
      </c>
      <c r="C331" s="102">
        <v>32314</v>
      </c>
      <c r="D331" s="102">
        <v>21200</v>
      </c>
      <c r="E331" s="18" t="s">
        <v>451</v>
      </c>
      <c r="F331" s="107">
        <v>2000</v>
      </c>
    </row>
    <row r="332" spans="2:6" x14ac:dyDescent="0.25">
      <c r="B332" s="102">
        <v>422</v>
      </c>
      <c r="C332" s="102">
        <v>32313</v>
      </c>
      <c r="D332" s="102">
        <v>21200</v>
      </c>
      <c r="E332" s="18" t="s">
        <v>460</v>
      </c>
      <c r="F332" s="107">
        <v>2000</v>
      </c>
    </row>
    <row r="333" spans="2:6" x14ac:dyDescent="0.25">
      <c r="B333" s="102">
        <v>422</v>
      </c>
      <c r="C333" s="102">
        <v>32312</v>
      </c>
      <c r="D333" s="102">
        <v>21200</v>
      </c>
      <c r="E333" s="18" t="s">
        <v>469</v>
      </c>
      <c r="F333" s="107">
        <v>2000</v>
      </c>
    </row>
    <row r="334" spans="2:6" x14ac:dyDescent="0.25">
      <c r="B334" s="102">
        <v>422</v>
      </c>
      <c r="C334" s="102">
        <v>32311</v>
      </c>
      <c r="D334" s="102">
        <v>21300</v>
      </c>
      <c r="E334" s="18" t="s">
        <v>442</v>
      </c>
      <c r="F334" s="107">
        <v>1000</v>
      </c>
    </row>
    <row r="335" spans="2:6" x14ac:dyDescent="0.25">
      <c r="B335" s="102">
        <v>422</v>
      </c>
      <c r="C335" s="102">
        <v>32312</v>
      </c>
      <c r="D335" s="102">
        <v>21300</v>
      </c>
      <c r="E335" s="18" t="s">
        <v>452</v>
      </c>
      <c r="F335" s="107">
        <v>1000</v>
      </c>
    </row>
    <row r="336" spans="2:6" x14ac:dyDescent="0.25">
      <c r="B336" s="102">
        <v>422</v>
      </c>
      <c r="C336" s="102">
        <v>32311</v>
      </c>
      <c r="D336" s="102">
        <v>22100</v>
      </c>
      <c r="E336" s="18" t="s">
        <v>443</v>
      </c>
      <c r="F336" s="107">
        <v>11200</v>
      </c>
    </row>
    <row r="337" spans="2:6" x14ac:dyDescent="0.25">
      <c r="B337" s="102">
        <v>422</v>
      </c>
      <c r="C337" s="102">
        <v>32312</v>
      </c>
      <c r="D337" s="102">
        <v>22100</v>
      </c>
      <c r="E337" s="18" t="s">
        <v>453</v>
      </c>
      <c r="F337" s="107">
        <v>10000</v>
      </c>
    </row>
    <row r="338" spans="2:6" x14ac:dyDescent="0.25">
      <c r="B338" s="102">
        <v>422</v>
      </c>
      <c r="C338" s="102">
        <v>32313</v>
      </c>
      <c r="D338" s="102">
        <v>22100</v>
      </c>
      <c r="E338" s="18" t="s">
        <v>461</v>
      </c>
      <c r="F338" s="107">
        <v>18000</v>
      </c>
    </row>
    <row r="339" spans="2:6" x14ac:dyDescent="0.25">
      <c r="B339" s="102">
        <v>422</v>
      </c>
      <c r="C339" s="102">
        <v>32314</v>
      </c>
      <c r="D339" s="102">
        <v>22100</v>
      </c>
      <c r="E339" s="18" t="s">
        <v>470</v>
      </c>
      <c r="F339" s="107">
        <v>11500</v>
      </c>
    </row>
    <row r="340" spans="2:6" x14ac:dyDescent="0.25">
      <c r="B340" s="102">
        <v>422</v>
      </c>
      <c r="C340" s="102">
        <v>32311</v>
      </c>
      <c r="D340" s="102">
        <v>22101</v>
      </c>
      <c r="E340" s="18" t="s">
        <v>444</v>
      </c>
      <c r="F340" s="107">
        <v>6000</v>
      </c>
    </row>
    <row r="341" spans="2:6" x14ac:dyDescent="0.25">
      <c r="B341" s="102">
        <v>422</v>
      </c>
      <c r="C341" s="102">
        <v>32312</v>
      </c>
      <c r="D341" s="102">
        <v>22101</v>
      </c>
      <c r="E341" s="18" t="s">
        <v>454</v>
      </c>
      <c r="F341" s="107">
        <v>7500</v>
      </c>
    </row>
    <row r="342" spans="2:6" x14ac:dyDescent="0.25">
      <c r="B342" s="102">
        <v>422</v>
      </c>
      <c r="C342" s="102">
        <v>32313</v>
      </c>
      <c r="D342" s="102">
        <v>22101</v>
      </c>
      <c r="E342" s="18" t="s">
        <v>462</v>
      </c>
      <c r="F342" s="107">
        <v>4000</v>
      </c>
    </row>
    <row r="343" spans="2:6" x14ac:dyDescent="0.25">
      <c r="B343" s="102">
        <v>422</v>
      </c>
      <c r="C343" s="102">
        <v>32314</v>
      </c>
      <c r="D343" s="102">
        <v>22101</v>
      </c>
      <c r="E343" s="18" t="s">
        <v>471</v>
      </c>
      <c r="F343" s="107">
        <v>3500</v>
      </c>
    </row>
    <row r="344" spans="2:6" x14ac:dyDescent="0.25">
      <c r="B344" s="102">
        <v>422</v>
      </c>
      <c r="C344" s="102">
        <v>32311</v>
      </c>
      <c r="D344" s="102">
        <v>22102</v>
      </c>
      <c r="E344" s="18" t="s">
        <v>445</v>
      </c>
      <c r="F344" s="107">
        <v>14200</v>
      </c>
    </row>
    <row r="345" spans="2:6" x14ac:dyDescent="0.25">
      <c r="B345" s="102">
        <v>422</v>
      </c>
      <c r="C345" s="102">
        <v>32312</v>
      </c>
      <c r="D345" s="102">
        <v>22102</v>
      </c>
      <c r="E345" s="18" t="s">
        <v>455</v>
      </c>
      <c r="F345" s="107">
        <v>5250</v>
      </c>
    </row>
    <row r="346" spans="2:6" x14ac:dyDescent="0.25">
      <c r="B346" s="102">
        <v>422</v>
      </c>
      <c r="C346" s="102">
        <v>32313</v>
      </c>
      <c r="D346" s="102">
        <v>22102</v>
      </c>
      <c r="E346" s="18" t="s">
        <v>463</v>
      </c>
      <c r="F346" s="107">
        <v>15750</v>
      </c>
    </row>
    <row r="347" spans="2:6" x14ac:dyDescent="0.25">
      <c r="B347" s="102">
        <v>422</v>
      </c>
      <c r="C347" s="102">
        <v>32314</v>
      </c>
      <c r="D347" s="102">
        <v>22102</v>
      </c>
      <c r="E347" s="18" t="s">
        <v>472</v>
      </c>
      <c r="F347" s="107">
        <v>11200</v>
      </c>
    </row>
    <row r="348" spans="2:6" x14ac:dyDescent="0.25">
      <c r="B348" s="102">
        <v>422</v>
      </c>
      <c r="C348" s="102">
        <v>32310</v>
      </c>
      <c r="D348" s="102">
        <v>22104</v>
      </c>
      <c r="E348" s="18" t="s">
        <v>440</v>
      </c>
      <c r="F348" s="107">
        <v>850</v>
      </c>
    </row>
    <row r="349" spans="2:6" x14ac:dyDescent="0.25">
      <c r="B349" s="102">
        <v>422</v>
      </c>
      <c r="C349" s="102">
        <v>32000</v>
      </c>
      <c r="D349" s="102">
        <v>22606</v>
      </c>
      <c r="E349" s="18" t="s">
        <v>468</v>
      </c>
      <c r="F349" s="107">
        <v>8000</v>
      </c>
    </row>
    <row r="350" spans="2:6" x14ac:dyDescent="0.25">
      <c r="B350" s="102">
        <v>422</v>
      </c>
      <c r="C350" s="102">
        <v>32311</v>
      </c>
      <c r="D350" s="102">
        <v>22699</v>
      </c>
      <c r="E350" s="18" t="s">
        <v>447</v>
      </c>
      <c r="F350" s="107">
        <v>500</v>
      </c>
    </row>
    <row r="351" spans="2:6" x14ac:dyDescent="0.25">
      <c r="B351" s="102">
        <v>422</v>
      </c>
      <c r="C351" s="102">
        <v>32312</v>
      </c>
      <c r="D351" s="102">
        <v>22699</v>
      </c>
      <c r="E351" s="18" t="s">
        <v>457</v>
      </c>
      <c r="F351" s="107">
        <v>500</v>
      </c>
    </row>
    <row r="352" spans="2:6" x14ac:dyDescent="0.25">
      <c r="B352" s="102">
        <v>422</v>
      </c>
      <c r="C352" s="102">
        <v>32313</v>
      </c>
      <c r="D352" s="102">
        <v>22699</v>
      </c>
      <c r="E352" s="18" t="s">
        <v>465</v>
      </c>
      <c r="F352" s="107">
        <v>500</v>
      </c>
    </row>
    <row r="353" spans="2:6" x14ac:dyDescent="0.25">
      <c r="B353" s="102">
        <v>422</v>
      </c>
      <c r="C353" s="102">
        <v>32314</v>
      </c>
      <c r="D353" s="102">
        <v>22699</v>
      </c>
      <c r="E353" s="18" t="s">
        <v>474</v>
      </c>
      <c r="F353" s="107">
        <v>500</v>
      </c>
    </row>
    <row r="354" spans="2:6" x14ac:dyDescent="0.25">
      <c r="B354" s="102">
        <v>422</v>
      </c>
      <c r="C354" s="102">
        <v>32000</v>
      </c>
      <c r="D354" s="102">
        <v>22699</v>
      </c>
      <c r="E354" s="18" t="s">
        <v>765</v>
      </c>
      <c r="F354" s="107">
        <v>12445.788399999998</v>
      </c>
    </row>
    <row r="355" spans="2:6" x14ac:dyDescent="0.25">
      <c r="B355" s="102">
        <v>422</v>
      </c>
      <c r="C355" s="102">
        <v>32311</v>
      </c>
      <c r="D355" s="102">
        <v>22700</v>
      </c>
      <c r="E355" s="18" t="s">
        <v>448</v>
      </c>
      <c r="F355" s="107">
        <v>81470.600000000006</v>
      </c>
    </row>
    <row r="356" spans="2:6" x14ac:dyDescent="0.25">
      <c r="B356" s="102">
        <v>422</v>
      </c>
      <c r="C356" s="102">
        <v>32312</v>
      </c>
      <c r="D356" s="102">
        <v>22700</v>
      </c>
      <c r="E356" s="18" t="s">
        <v>458</v>
      </c>
      <c r="F356" s="107">
        <v>61102.95</v>
      </c>
    </row>
    <row r="357" spans="2:6" x14ac:dyDescent="0.25">
      <c r="B357" s="102">
        <v>422</v>
      </c>
      <c r="C357" s="102">
        <v>32313</v>
      </c>
      <c r="D357" s="102">
        <v>22700</v>
      </c>
      <c r="E357" s="18" t="s">
        <v>466</v>
      </c>
      <c r="F357" s="107">
        <v>100819.87</v>
      </c>
    </row>
    <row r="358" spans="2:6" x14ac:dyDescent="0.25">
      <c r="B358" s="102">
        <v>422</v>
      </c>
      <c r="C358" s="102">
        <v>32314</v>
      </c>
      <c r="D358" s="102">
        <v>22700</v>
      </c>
      <c r="E358" s="18" t="s">
        <v>475</v>
      </c>
      <c r="F358" s="107">
        <v>100819.87</v>
      </c>
    </row>
    <row r="359" spans="2:6" x14ac:dyDescent="0.25">
      <c r="B359" s="102">
        <v>422</v>
      </c>
      <c r="C359" s="102">
        <v>32311</v>
      </c>
      <c r="D359" s="102">
        <v>48001</v>
      </c>
      <c r="E359" s="18" t="s">
        <v>446</v>
      </c>
      <c r="F359" s="107">
        <v>2720</v>
      </c>
    </row>
    <row r="360" spans="2:6" x14ac:dyDescent="0.25">
      <c r="B360" s="102">
        <v>422</v>
      </c>
      <c r="C360" s="102">
        <v>32312</v>
      </c>
      <c r="D360" s="102">
        <v>48002</v>
      </c>
      <c r="E360" s="18" t="s">
        <v>456</v>
      </c>
      <c r="F360" s="107">
        <v>2050</v>
      </c>
    </row>
    <row r="361" spans="2:6" x14ac:dyDescent="0.25">
      <c r="B361" s="102">
        <v>422</v>
      </c>
      <c r="C361" s="102">
        <v>32313</v>
      </c>
      <c r="D361" s="102">
        <v>48003</v>
      </c>
      <c r="E361" s="18" t="s">
        <v>464</v>
      </c>
      <c r="F361" s="107">
        <v>3980</v>
      </c>
    </row>
    <row r="362" spans="2:6" x14ac:dyDescent="0.25">
      <c r="B362" s="102">
        <v>422</v>
      </c>
      <c r="C362" s="102">
        <v>32314</v>
      </c>
      <c r="D362" s="102">
        <v>48004</v>
      </c>
      <c r="E362" s="18" t="s">
        <v>473</v>
      </c>
      <c r="F362" s="107">
        <v>3390</v>
      </c>
    </row>
    <row r="363" spans="2:6" x14ac:dyDescent="0.25">
      <c r="B363" s="102">
        <v>422</v>
      </c>
      <c r="C363" s="102">
        <v>32318</v>
      </c>
      <c r="D363" s="102">
        <v>48100</v>
      </c>
      <c r="E363" s="18" t="s">
        <v>441</v>
      </c>
      <c r="F363" s="107">
        <v>500</v>
      </c>
    </row>
    <row r="364" spans="2:6" x14ac:dyDescent="0.25">
      <c r="B364" s="102">
        <v>422</v>
      </c>
      <c r="C364" s="102">
        <v>32311</v>
      </c>
      <c r="D364" s="102">
        <v>48100</v>
      </c>
      <c r="E364" s="18" t="s">
        <v>449</v>
      </c>
      <c r="F364" s="107">
        <v>700</v>
      </c>
    </row>
    <row r="365" spans="2:6" x14ac:dyDescent="0.25">
      <c r="B365" s="102">
        <v>422</v>
      </c>
      <c r="C365" s="102">
        <v>32312</v>
      </c>
      <c r="D365" s="102">
        <v>48100</v>
      </c>
      <c r="E365" s="18" t="s">
        <v>459</v>
      </c>
      <c r="F365" s="107">
        <v>700</v>
      </c>
    </row>
    <row r="366" spans="2:6" x14ac:dyDescent="0.25">
      <c r="B366" s="102">
        <v>422</v>
      </c>
      <c r="C366" s="102">
        <v>32313</v>
      </c>
      <c r="D366" s="102">
        <v>48100</v>
      </c>
      <c r="E366" s="18" t="s">
        <v>467</v>
      </c>
      <c r="F366" s="107">
        <v>700</v>
      </c>
    </row>
    <row r="367" spans="2:6" x14ac:dyDescent="0.25">
      <c r="B367" s="102">
        <v>422</v>
      </c>
      <c r="C367" s="102">
        <v>32314</v>
      </c>
      <c r="D367" s="102">
        <v>48100</v>
      </c>
      <c r="E367" s="18" t="s">
        <v>476</v>
      </c>
      <c r="F367" s="107">
        <v>700</v>
      </c>
    </row>
    <row r="368" spans="2:6" x14ac:dyDescent="0.25">
      <c r="B368" s="102">
        <v>422</v>
      </c>
      <c r="C368" s="102">
        <v>32000</v>
      </c>
      <c r="D368" s="102">
        <v>48100</v>
      </c>
      <c r="E368" s="18" t="s">
        <v>932</v>
      </c>
      <c r="F368" s="107">
        <v>10000</v>
      </c>
    </row>
    <row r="369" spans="2:6" x14ac:dyDescent="0.25">
      <c r="B369" s="102">
        <v>422</v>
      </c>
      <c r="C369" s="102">
        <v>32000</v>
      </c>
      <c r="D369" s="102">
        <v>48100</v>
      </c>
      <c r="E369" s="18" t="s">
        <v>763</v>
      </c>
      <c r="F369" s="107">
        <v>500</v>
      </c>
    </row>
    <row r="370" spans="2:6" x14ac:dyDescent="0.25">
      <c r="B370" s="102">
        <v>422</v>
      </c>
      <c r="C370" s="102">
        <v>32600</v>
      </c>
      <c r="D370" s="102">
        <v>48101</v>
      </c>
      <c r="E370" s="18" t="s">
        <v>699</v>
      </c>
      <c r="F370" s="107">
        <v>500</v>
      </c>
    </row>
    <row r="371" spans="2:6" x14ac:dyDescent="0.25">
      <c r="B371" s="102">
        <v>422</v>
      </c>
      <c r="C371" s="102">
        <v>32300</v>
      </c>
      <c r="D371" s="102">
        <v>63300</v>
      </c>
      <c r="E371" s="18" t="s">
        <v>764</v>
      </c>
      <c r="F371" s="107">
        <v>500</v>
      </c>
    </row>
    <row r="372" spans="2:6" x14ac:dyDescent="0.25">
      <c r="B372" s="21">
        <v>422</v>
      </c>
      <c r="C372" s="22"/>
      <c r="D372" s="22"/>
      <c r="E372" s="23" t="s">
        <v>477</v>
      </c>
      <c r="F372" s="38">
        <f>SUM(F330:F371)</f>
        <v>528549.0784</v>
      </c>
    </row>
    <row r="373" spans="2:6" x14ac:dyDescent="0.25">
      <c r="B373" s="102">
        <v>423</v>
      </c>
      <c r="C373" s="102">
        <v>32600</v>
      </c>
      <c r="D373" s="102">
        <v>22000</v>
      </c>
      <c r="E373" s="18" t="s">
        <v>478</v>
      </c>
      <c r="F373" s="107">
        <v>150</v>
      </c>
    </row>
    <row r="374" spans="2:6" x14ac:dyDescent="0.25">
      <c r="B374" s="102">
        <v>423</v>
      </c>
      <c r="C374" s="102">
        <v>32600</v>
      </c>
      <c r="D374" s="102">
        <v>22699</v>
      </c>
      <c r="E374" s="18" t="s">
        <v>480</v>
      </c>
      <c r="F374" s="107">
        <v>1000</v>
      </c>
    </row>
    <row r="375" spans="2:6" x14ac:dyDescent="0.25">
      <c r="B375" s="102">
        <v>423</v>
      </c>
      <c r="C375" s="102">
        <v>32600</v>
      </c>
      <c r="D375" s="102">
        <v>62500</v>
      </c>
      <c r="E375" s="18" t="s">
        <v>479</v>
      </c>
      <c r="F375" s="107">
        <v>750</v>
      </c>
    </row>
    <row r="376" spans="2:6" x14ac:dyDescent="0.25">
      <c r="B376" s="21">
        <v>423</v>
      </c>
      <c r="C376" s="22"/>
      <c r="D376" s="22"/>
      <c r="E376" s="23" t="s">
        <v>60</v>
      </c>
      <c r="F376" s="38">
        <f>SUM(F373:F375)</f>
        <v>1900</v>
      </c>
    </row>
    <row r="377" spans="2:6" x14ac:dyDescent="0.25">
      <c r="B377" s="102">
        <v>424</v>
      </c>
      <c r="C377" s="102">
        <v>32300</v>
      </c>
      <c r="D377" s="102">
        <v>22699</v>
      </c>
      <c r="E377" s="18" t="s">
        <v>481</v>
      </c>
      <c r="F377" s="107">
        <v>1500</v>
      </c>
    </row>
    <row r="378" spans="2:6" x14ac:dyDescent="0.25">
      <c r="B378" s="21">
        <v>424</v>
      </c>
      <c r="C378" s="22"/>
      <c r="D378" s="22"/>
      <c r="E378" s="23" t="s">
        <v>482</v>
      </c>
      <c r="F378" s="24">
        <f>SUM(F377)</f>
        <v>1500</v>
      </c>
    </row>
    <row r="379" spans="2:6" x14ac:dyDescent="0.25">
      <c r="B379" s="102">
        <v>425</v>
      </c>
      <c r="C379" s="102">
        <v>32400</v>
      </c>
      <c r="D379" s="102">
        <v>22699</v>
      </c>
      <c r="E379" s="18" t="s">
        <v>483</v>
      </c>
      <c r="F379" s="107">
        <v>3500</v>
      </c>
    </row>
    <row r="380" spans="2:6" x14ac:dyDescent="0.25">
      <c r="B380" s="102">
        <v>425</v>
      </c>
      <c r="C380" s="102">
        <v>32400</v>
      </c>
      <c r="D380" s="102">
        <v>48100</v>
      </c>
      <c r="E380" s="18" t="s">
        <v>484</v>
      </c>
      <c r="F380" s="107">
        <v>1000</v>
      </c>
    </row>
    <row r="381" spans="2:6" x14ac:dyDescent="0.25">
      <c r="B381" s="21">
        <v>425</v>
      </c>
      <c r="C381" s="22"/>
      <c r="D381" s="22"/>
      <c r="E381" s="23" t="s">
        <v>485</v>
      </c>
      <c r="F381" s="24">
        <f>SUM(F379:F380)</f>
        <v>4500</v>
      </c>
    </row>
    <row r="382" spans="2:6" x14ac:dyDescent="0.25">
      <c r="B382" s="102">
        <v>432</v>
      </c>
      <c r="C382" s="102">
        <v>13300</v>
      </c>
      <c r="D382" s="102">
        <v>20200</v>
      </c>
      <c r="E382" s="18" t="s">
        <v>486</v>
      </c>
      <c r="F382" s="107">
        <v>700</v>
      </c>
    </row>
    <row r="383" spans="2:6" x14ac:dyDescent="0.25">
      <c r="B383" s="102">
        <v>432</v>
      </c>
      <c r="C383" s="102">
        <v>15000</v>
      </c>
      <c r="D383" s="102">
        <v>20201</v>
      </c>
      <c r="E383" s="18" t="s">
        <v>755</v>
      </c>
      <c r="F383" s="107">
        <v>9000</v>
      </c>
    </row>
    <row r="384" spans="2:6" x14ac:dyDescent="0.25">
      <c r="B384" s="102">
        <v>432</v>
      </c>
      <c r="C384" s="102">
        <v>13300</v>
      </c>
      <c r="D384" s="102">
        <v>20201</v>
      </c>
      <c r="E384" s="18" t="s">
        <v>487</v>
      </c>
      <c r="F384" s="107">
        <v>8500</v>
      </c>
    </row>
    <row r="385" spans="2:6" x14ac:dyDescent="0.25">
      <c r="B385" s="102">
        <v>432</v>
      </c>
      <c r="C385" s="102">
        <v>13600</v>
      </c>
      <c r="D385" s="151">
        <v>21000</v>
      </c>
      <c r="E385" s="18" t="s">
        <v>744</v>
      </c>
      <c r="F385" s="107">
        <v>60000</v>
      </c>
    </row>
    <row r="386" spans="2:6" x14ac:dyDescent="0.25">
      <c r="B386" s="102">
        <v>432</v>
      </c>
      <c r="C386" s="102" t="s">
        <v>488</v>
      </c>
      <c r="D386" s="102">
        <v>22103</v>
      </c>
      <c r="E386" s="18" t="s">
        <v>489</v>
      </c>
      <c r="F386" s="107">
        <v>2100</v>
      </c>
    </row>
    <row r="387" spans="2:6" s="44" customFormat="1" x14ac:dyDescent="0.25">
      <c r="B387" s="102">
        <v>432</v>
      </c>
      <c r="C387" s="102" t="s">
        <v>488</v>
      </c>
      <c r="D387" s="102">
        <v>22199</v>
      </c>
      <c r="E387" s="18" t="s">
        <v>490</v>
      </c>
      <c r="F387" s="107">
        <v>1500</v>
      </c>
    </row>
    <row r="388" spans="2:6" s="44" customFormat="1" x14ac:dyDescent="0.25">
      <c r="B388" s="102">
        <v>432</v>
      </c>
      <c r="C388" s="102" t="s">
        <v>488</v>
      </c>
      <c r="D388" s="102">
        <v>22602</v>
      </c>
      <c r="E388" s="18" t="s">
        <v>491</v>
      </c>
      <c r="F388" s="107">
        <v>850</v>
      </c>
    </row>
    <row r="389" spans="2:6" s="44" customFormat="1" x14ac:dyDescent="0.25">
      <c r="B389" s="102">
        <v>432</v>
      </c>
      <c r="C389" s="102">
        <v>15000</v>
      </c>
      <c r="D389" s="102">
        <v>22699</v>
      </c>
      <c r="E389" s="18" t="s">
        <v>707</v>
      </c>
      <c r="F389" s="107">
        <v>500</v>
      </c>
    </row>
    <row r="390" spans="2:6" x14ac:dyDescent="0.25">
      <c r="B390" s="102">
        <v>432</v>
      </c>
      <c r="C390" s="102" t="s">
        <v>488</v>
      </c>
      <c r="D390" s="102">
        <v>22700</v>
      </c>
      <c r="E390" s="18" t="s">
        <v>854</v>
      </c>
      <c r="F390" s="107">
        <v>19306.84</v>
      </c>
    </row>
    <row r="391" spans="2:6" x14ac:dyDescent="0.25">
      <c r="B391" s="102">
        <v>432</v>
      </c>
      <c r="C391" s="102">
        <v>15000</v>
      </c>
      <c r="D391" s="102">
        <v>22799</v>
      </c>
      <c r="E391" s="18" t="s">
        <v>892</v>
      </c>
      <c r="F391" s="107">
        <v>15000</v>
      </c>
    </row>
    <row r="392" spans="2:6" x14ac:dyDescent="0.25">
      <c r="B392" s="102">
        <v>432</v>
      </c>
      <c r="C392" s="102">
        <v>15100</v>
      </c>
      <c r="D392" s="102">
        <v>60901</v>
      </c>
      <c r="E392" s="18" t="s">
        <v>898</v>
      </c>
      <c r="F392" s="107">
        <v>2890000</v>
      </c>
    </row>
    <row r="393" spans="2:6" x14ac:dyDescent="0.25">
      <c r="B393" s="102">
        <v>432</v>
      </c>
      <c r="C393" s="102">
        <v>15100</v>
      </c>
      <c r="D393" s="102">
        <v>61900</v>
      </c>
      <c r="E393" s="18" t="s">
        <v>897</v>
      </c>
      <c r="F393" s="150">
        <v>99886.06</v>
      </c>
    </row>
    <row r="394" spans="2:6" x14ac:dyDescent="0.25">
      <c r="B394" s="102">
        <v>432</v>
      </c>
      <c r="C394" s="102">
        <v>15320</v>
      </c>
      <c r="D394" s="102">
        <v>61900</v>
      </c>
      <c r="E394" s="18" t="s">
        <v>745</v>
      </c>
      <c r="F394" s="107">
        <v>250000</v>
      </c>
    </row>
    <row r="395" spans="2:6" x14ac:dyDescent="0.25">
      <c r="B395" s="102">
        <v>432</v>
      </c>
      <c r="C395" s="102">
        <v>15320</v>
      </c>
      <c r="D395" s="102">
        <v>61901</v>
      </c>
      <c r="E395" s="18" t="s">
        <v>977</v>
      </c>
      <c r="F395" s="107">
        <v>450000</v>
      </c>
    </row>
    <row r="396" spans="2:6" x14ac:dyDescent="0.25">
      <c r="B396" s="102">
        <v>432</v>
      </c>
      <c r="C396" s="102">
        <v>15000</v>
      </c>
      <c r="D396" s="102">
        <v>62701</v>
      </c>
      <c r="E396" s="18" t="s">
        <v>414</v>
      </c>
      <c r="F396" s="107">
        <v>150000</v>
      </c>
    </row>
    <row r="397" spans="2:6" x14ac:dyDescent="0.25">
      <c r="B397" s="102">
        <v>432</v>
      </c>
      <c r="C397" s="102">
        <v>15000</v>
      </c>
      <c r="D397" s="102">
        <v>62900</v>
      </c>
      <c r="E397" s="18" t="s">
        <v>893</v>
      </c>
      <c r="F397" s="107">
        <v>210000</v>
      </c>
    </row>
    <row r="398" spans="2:6" x14ac:dyDescent="0.25">
      <c r="B398" s="102">
        <v>432</v>
      </c>
      <c r="C398" s="102">
        <v>15000</v>
      </c>
      <c r="D398" s="102">
        <v>62901</v>
      </c>
      <c r="E398" s="18" t="s">
        <v>894</v>
      </c>
      <c r="F398" s="107">
        <v>50000</v>
      </c>
    </row>
    <row r="399" spans="2:6" x14ac:dyDescent="0.25">
      <c r="B399" s="102">
        <v>432</v>
      </c>
      <c r="C399" s="102">
        <v>15000</v>
      </c>
      <c r="D399" s="102">
        <v>62902</v>
      </c>
      <c r="E399" s="18" t="s">
        <v>895</v>
      </c>
      <c r="F399" s="107">
        <v>35600</v>
      </c>
    </row>
    <row r="400" spans="2:6" x14ac:dyDescent="0.25">
      <c r="B400" s="102">
        <v>432</v>
      </c>
      <c r="C400" s="102">
        <v>32000</v>
      </c>
      <c r="D400" s="102">
        <v>63200</v>
      </c>
      <c r="E400" s="18" t="s">
        <v>896</v>
      </c>
      <c r="F400" s="107">
        <v>70000</v>
      </c>
    </row>
    <row r="401" spans="2:14" x14ac:dyDescent="0.25">
      <c r="B401" s="21">
        <v>432</v>
      </c>
      <c r="C401" s="22"/>
      <c r="D401" s="22"/>
      <c r="E401" s="23" t="s">
        <v>492</v>
      </c>
      <c r="F401" s="39">
        <f>SUM(F382:F400)</f>
        <v>4322942.9000000004</v>
      </c>
    </row>
    <row r="402" spans="2:14" x14ac:dyDescent="0.25">
      <c r="B402" s="102">
        <v>443</v>
      </c>
      <c r="C402" s="102">
        <v>16400</v>
      </c>
      <c r="D402" s="102">
        <v>21200</v>
      </c>
      <c r="E402" s="18" t="s">
        <v>493</v>
      </c>
      <c r="F402" s="107">
        <v>5000</v>
      </c>
    </row>
    <row r="403" spans="2:14" x14ac:dyDescent="0.25">
      <c r="B403" s="102">
        <v>443</v>
      </c>
      <c r="C403" s="102" t="s">
        <v>494</v>
      </c>
      <c r="D403" s="102">
        <v>22700</v>
      </c>
      <c r="E403" s="18" t="s">
        <v>495</v>
      </c>
      <c r="F403" s="107">
        <v>30403.65</v>
      </c>
    </row>
    <row r="404" spans="2:14" x14ac:dyDescent="0.25">
      <c r="B404" s="102">
        <v>443</v>
      </c>
      <c r="C404" s="102" t="s">
        <v>494</v>
      </c>
      <c r="D404" s="102">
        <v>62200</v>
      </c>
      <c r="E404" s="18" t="s">
        <v>909</v>
      </c>
      <c r="F404" s="107">
        <v>70000</v>
      </c>
      <c r="G404" s="152"/>
    </row>
    <row r="405" spans="2:14" x14ac:dyDescent="0.25">
      <c r="B405" s="21">
        <v>443</v>
      </c>
      <c r="C405" s="22"/>
      <c r="D405" s="22"/>
      <c r="E405" s="23" t="s">
        <v>496</v>
      </c>
      <c r="F405" s="24">
        <f>SUM(F402:F404)</f>
        <v>105403.65</v>
      </c>
    </row>
    <row r="406" spans="2:14" x14ac:dyDescent="0.25">
      <c r="B406" s="102">
        <v>444</v>
      </c>
      <c r="C406" s="102">
        <v>15101</v>
      </c>
      <c r="D406" s="102">
        <v>20200</v>
      </c>
      <c r="E406" s="18" t="s">
        <v>497</v>
      </c>
      <c r="F406" s="107">
        <v>15000</v>
      </c>
    </row>
    <row r="407" spans="2:14" x14ac:dyDescent="0.25">
      <c r="B407" s="102">
        <v>444</v>
      </c>
      <c r="C407" s="102">
        <v>16501</v>
      </c>
      <c r="D407" s="102">
        <v>20305</v>
      </c>
      <c r="E407" s="18" t="s">
        <v>498</v>
      </c>
      <c r="F407" s="107">
        <v>20000</v>
      </c>
    </row>
    <row r="408" spans="2:14" s="44" customFormat="1" x14ac:dyDescent="0.25">
      <c r="B408" s="102">
        <v>444</v>
      </c>
      <c r="C408" s="102">
        <v>15101</v>
      </c>
      <c r="D408" s="102">
        <v>20400</v>
      </c>
      <c r="E408" s="18" t="s">
        <v>499</v>
      </c>
      <c r="F408" s="107">
        <v>30000</v>
      </c>
      <c r="H408"/>
      <c r="I408"/>
      <c r="J408"/>
      <c r="K408"/>
      <c r="L408"/>
      <c r="M408"/>
      <c r="N408"/>
    </row>
    <row r="409" spans="2:14" x14ac:dyDescent="0.25">
      <c r="B409" s="102">
        <v>444</v>
      </c>
      <c r="C409" s="102">
        <v>15101</v>
      </c>
      <c r="D409" s="102">
        <v>21000</v>
      </c>
      <c r="E409" s="18" t="s">
        <v>500</v>
      </c>
      <c r="F409" s="107">
        <v>40000</v>
      </c>
    </row>
    <row r="410" spans="2:14" x14ac:dyDescent="0.25">
      <c r="B410" s="102">
        <v>444</v>
      </c>
      <c r="C410" s="102">
        <v>16500</v>
      </c>
      <c r="D410" s="102">
        <v>21000</v>
      </c>
      <c r="E410" s="18" t="s">
        <v>501</v>
      </c>
      <c r="F410" s="107">
        <v>370000</v>
      </c>
    </row>
    <row r="411" spans="2:14" x14ac:dyDescent="0.25">
      <c r="B411" s="102">
        <v>444</v>
      </c>
      <c r="C411" s="102">
        <v>17100</v>
      </c>
      <c r="D411" s="102">
        <v>21001</v>
      </c>
      <c r="E411" s="18" t="s">
        <v>502</v>
      </c>
      <c r="F411" s="107">
        <v>20000</v>
      </c>
    </row>
    <row r="412" spans="2:14" x14ac:dyDescent="0.25">
      <c r="B412" s="102">
        <v>444</v>
      </c>
      <c r="C412" s="102">
        <v>15320</v>
      </c>
      <c r="D412" s="102">
        <v>21001</v>
      </c>
      <c r="E412" s="18" t="s">
        <v>708</v>
      </c>
      <c r="F412" s="107">
        <v>20000</v>
      </c>
    </row>
    <row r="413" spans="2:14" x14ac:dyDescent="0.25">
      <c r="B413" s="102">
        <v>444</v>
      </c>
      <c r="C413" s="102">
        <v>15101</v>
      </c>
      <c r="D413" s="102">
        <v>21200</v>
      </c>
      <c r="E413" s="18" t="s">
        <v>503</v>
      </c>
      <c r="F413" s="107">
        <v>12000</v>
      </c>
    </row>
    <row r="414" spans="2:14" x14ac:dyDescent="0.25">
      <c r="B414" s="102">
        <v>444</v>
      </c>
      <c r="C414" s="102">
        <v>13300</v>
      </c>
      <c r="D414" s="102">
        <v>21300</v>
      </c>
      <c r="E414" s="18" t="s">
        <v>936</v>
      </c>
      <c r="F414" s="107">
        <v>8000</v>
      </c>
    </row>
    <row r="415" spans="2:14" x14ac:dyDescent="0.25">
      <c r="B415" s="102">
        <v>444</v>
      </c>
      <c r="C415" s="102" t="s">
        <v>504</v>
      </c>
      <c r="D415" s="102">
        <v>21301</v>
      </c>
      <c r="E415" s="18" t="s">
        <v>505</v>
      </c>
      <c r="F415" s="107">
        <v>1500</v>
      </c>
    </row>
    <row r="416" spans="2:14" x14ac:dyDescent="0.25">
      <c r="B416" s="102">
        <v>444</v>
      </c>
      <c r="C416" s="102">
        <v>15101</v>
      </c>
      <c r="D416" s="102">
        <v>21302</v>
      </c>
      <c r="E416" s="18" t="s">
        <v>512</v>
      </c>
      <c r="F416" s="107">
        <v>20000</v>
      </c>
    </row>
    <row r="417" spans="2:6" x14ac:dyDescent="0.25">
      <c r="B417" s="102">
        <v>444</v>
      </c>
      <c r="C417" s="102">
        <v>15101</v>
      </c>
      <c r="D417" s="102">
        <v>21303</v>
      </c>
      <c r="E417" s="18" t="s">
        <v>900</v>
      </c>
      <c r="F417" s="107">
        <v>40100</v>
      </c>
    </row>
    <row r="418" spans="2:6" x14ac:dyDescent="0.25">
      <c r="B418" s="102">
        <v>444</v>
      </c>
      <c r="C418" s="102" t="s">
        <v>504</v>
      </c>
      <c r="D418" s="102">
        <v>21400</v>
      </c>
      <c r="E418" s="18" t="s">
        <v>506</v>
      </c>
      <c r="F418" s="107">
        <v>7000</v>
      </c>
    </row>
    <row r="419" spans="2:6" x14ac:dyDescent="0.25">
      <c r="B419" s="102">
        <v>444</v>
      </c>
      <c r="C419" s="102" t="s">
        <v>507</v>
      </c>
      <c r="D419" s="102">
        <v>22100</v>
      </c>
      <c r="E419" s="18" t="s">
        <v>508</v>
      </c>
      <c r="F419" s="107">
        <v>110000</v>
      </c>
    </row>
    <row r="420" spans="2:6" x14ac:dyDescent="0.25">
      <c r="B420" s="102">
        <v>444</v>
      </c>
      <c r="C420" s="102" t="s">
        <v>504</v>
      </c>
      <c r="D420" s="102">
        <v>22101</v>
      </c>
      <c r="E420" s="18" t="s">
        <v>509</v>
      </c>
      <c r="F420" s="107">
        <v>400</v>
      </c>
    </row>
    <row r="421" spans="2:6" x14ac:dyDescent="0.25">
      <c r="B421" s="102">
        <v>444</v>
      </c>
      <c r="C421" s="102" t="s">
        <v>504</v>
      </c>
      <c r="D421" s="102">
        <v>22103</v>
      </c>
      <c r="E421" s="18" t="s">
        <v>510</v>
      </c>
      <c r="F421" s="107">
        <v>19000</v>
      </c>
    </row>
    <row r="422" spans="2:6" x14ac:dyDescent="0.25">
      <c r="B422" s="102">
        <v>444</v>
      </c>
      <c r="C422" s="102" t="s">
        <v>504</v>
      </c>
      <c r="D422" s="102">
        <v>22104</v>
      </c>
      <c r="E422" s="18" t="s">
        <v>511</v>
      </c>
      <c r="F422" s="107">
        <v>3300</v>
      </c>
    </row>
    <row r="423" spans="2:6" x14ac:dyDescent="0.25">
      <c r="B423" s="102">
        <v>444</v>
      </c>
      <c r="C423" s="102" t="s">
        <v>504</v>
      </c>
      <c r="D423" s="102">
        <v>22700</v>
      </c>
      <c r="E423" s="18" t="s">
        <v>513</v>
      </c>
      <c r="F423" s="107">
        <v>1654.8716133981077</v>
      </c>
    </row>
    <row r="424" spans="2:6" x14ac:dyDescent="0.25">
      <c r="B424" s="102">
        <v>444</v>
      </c>
      <c r="C424" s="102">
        <v>17100</v>
      </c>
      <c r="D424" s="102">
        <v>61900</v>
      </c>
      <c r="E424" s="18" t="s">
        <v>899</v>
      </c>
      <c r="F424" s="107">
        <v>20000</v>
      </c>
    </row>
    <row r="425" spans="2:6" x14ac:dyDescent="0.25">
      <c r="B425" s="21">
        <v>444</v>
      </c>
      <c r="C425" s="22"/>
      <c r="D425" s="22"/>
      <c r="E425" s="23" t="s">
        <v>514</v>
      </c>
      <c r="F425" s="38">
        <f>SUM(F406:F424)</f>
        <v>757954.87161339808</v>
      </c>
    </row>
    <row r="426" spans="2:6" x14ac:dyDescent="0.25">
      <c r="B426" s="102">
        <v>445</v>
      </c>
      <c r="C426" s="102">
        <v>17100</v>
      </c>
      <c r="D426" s="102">
        <v>21000</v>
      </c>
      <c r="E426" s="18" t="s">
        <v>515</v>
      </c>
      <c r="F426" s="107">
        <v>246019</v>
      </c>
    </row>
    <row r="427" spans="2:6" x14ac:dyDescent="0.25">
      <c r="B427" s="102">
        <v>445</v>
      </c>
      <c r="C427" s="102">
        <v>17101</v>
      </c>
      <c r="D427" s="102">
        <v>21000</v>
      </c>
      <c r="E427" s="18" t="s">
        <v>516</v>
      </c>
      <c r="F427" s="107">
        <v>53000</v>
      </c>
    </row>
    <row r="428" spans="2:6" x14ac:dyDescent="0.25">
      <c r="B428" s="102">
        <v>445</v>
      </c>
      <c r="C428" s="102" t="s">
        <v>517</v>
      </c>
      <c r="D428" s="102">
        <v>22101</v>
      </c>
      <c r="E428" s="18" t="s">
        <v>518</v>
      </c>
      <c r="F428" s="107">
        <v>10500</v>
      </c>
    </row>
    <row r="429" spans="2:6" x14ac:dyDescent="0.25">
      <c r="B429" s="102">
        <v>445</v>
      </c>
      <c r="C429" s="102" t="s">
        <v>517</v>
      </c>
      <c r="D429" s="102">
        <v>22104</v>
      </c>
      <c r="E429" s="18" t="s">
        <v>519</v>
      </c>
      <c r="F429" s="107">
        <v>3300</v>
      </c>
    </row>
    <row r="430" spans="2:6" x14ac:dyDescent="0.25">
      <c r="B430" s="21">
        <v>445</v>
      </c>
      <c r="C430" s="22"/>
      <c r="D430" s="22"/>
      <c r="E430" s="23" t="s">
        <v>520</v>
      </c>
      <c r="F430" s="38">
        <f>SUM(F426:F429)</f>
        <v>312819</v>
      </c>
    </row>
    <row r="431" spans="2:6" x14ac:dyDescent="0.25">
      <c r="B431" s="102">
        <v>446</v>
      </c>
      <c r="C431" s="102" t="s">
        <v>517</v>
      </c>
      <c r="D431" s="102">
        <v>20400</v>
      </c>
      <c r="E431" s="18" t="s">
        <v>530</v>
      </c>
      <c r="F431" s="107">
        <v>17000</v>
      </c>
    </row>
    <row r="432" spans="2:6" x14ac:dyDescent="0.25">
      <c r="B432" s="102">
        <v>446</v>
      </c>
      <c r="C432" s="102">
        <v>15310</v>
      </c>
      <c r="D432" s="102">
        <v>21000</v>
      </c>
      <c r="E432" s="18" t="s">
        <v>521</v>
      </c>
      <c r="F432" s="107">
        <v>128966.24</v>
      </c>
    </row>
    <row r="433" spans="2:6" x14ac:dyDescent="0.25">
      <c r="B433" s="102">
        <v>446</v>
      </c>
      <c r="C433" s="102">
        <v>17200</v>
      </c>
      <c r="D433" s="102">
        <v>21302</v>
      </c>
      <c r="E433" s="18" t="s">
        <v>537</v>
      </c>
      <c r="F433" s="107">
        <v>2000</v>
      </c>
    </row>
    <row r="434" spans="2:6" x14ac:dyDescent="0.25">
      <c r="B434" s="102">
        <v>446</v>
      </c>
      <c r="C434" s="102" t="s">
        <v>517</v>
      </c>
      <c r="D434" s="102">
        <v>21400</v>
      </c>
      <c r="E434" s="18" t="s">
        <v>531</v>
      </c>
      <c r="F434" s="107">
        <v>2500</v>
      </c>
    </row>
    <row r="435" spans="2:6" x14ac:dyDescent="0.25">
      <c r="B435" s="102">
        <v>446</v>
      </c>
      <c r="C435" s="102" t="s">
        <v>528</v>
      </c>
      <c r="D435" s="102">
        <v>22103</v>
      </c>
      <c r="E435" s="18" t="s">
        <v>529</v>
      </c>
      <c r="F435" s="107">
        <v>7000</v>
      </c>
    </row>
    <row r="436" spans="2:6" x14ac:dyDescent="0.25">
      <c r="B436" s="102">
        <v>446</v>
      </c>
      <c r="C436" s="102">
        <v>17100</v>
      </c>
      <c r="D436" s="102">
        <v>22199</v>
      </c>
      <c r="E436" s="18" t="s">
        <v>532</v>
      </c>
      <c r="F436" s="107">
        <v>1000</v>
      </c>
    </row>
    <row r="437" spans="2:6" x14ac:dyDescent="0.25">
      <c r="B437" s="102">
        <v>446</v>
      </c>
      <c r="C437" s="102">
        <v>13601</v>
      </c>
      <c r="D437" s="102">
        <v>22602</v>
      </c>
      <c r="E437" s="18" t="s">
        <v>536</v>
      </c>
      <c r="F437" s="107">
        <v>500</v>
      </c>
    </row>
    <row r="438" spans="2:6" x14ac:dyDescent="0.25">
      <c r="B438" s="102">
        <v>446</v>
      </c>
      <c r="C438" s="102">
        <v>17000</v>
      </c>
      <c r="D438" s="102">
        <v>22700</v>
      </c>
      <c r="E438" s="18" t="s">
        <v>527</v>
      </c>
      <c r="F438" s="107">
        <v>50551.62</v>
      </c>
    </row>
    <row r="439" spans="2:6" x14ac:dyDescent="0.25">
      <c r="B439" s="102">
        <v>446</v>
      </c>
      <c r="C439" s="102">
        <v>13600</v>
      </c>
      <c r="D439" s="102">
        <v>22700</v>
      </c>
      <c r="E439" s="18" t="s">
        <v>535</v>
      </c>
      <c r="F439" s="107">
        <v>15000</v>
      </c>
    </row>
    <row r="440" spans="2:6" x14ac:dyDescent="0.25">
      <c r="B440" s="102">
        <v>446</v>
      </c>
      <c r="C440" s="102">
        <v>13600</v>
      </c>
      <c r="D440" s="102">
        <v>22799</v>
      </c>
      <c r="E440" s="18" t="s">
        <v>907</v>
      </c>
      <c r="F440" s="107">
        <v>130000</v>
      </c>
    </row>
    <row r="441" spans="2:6" x14ac:dyDescent="0.25">
      <c r="B441" s="102">
        <v>446</v>
      </c>
      <c r="C441" s="102">
        <v>17200</v>
      </c>
      <c r="D441" s="102">
        <v>22799</v>
      </c>
      <c r="E441" s="18" t="s">
        <v>908</v>
      </c>
      <c r="F441" s="107">
        <v>17000</v>
      </c>
    </row>
    <row r="442" spans="2:6" x14ac:dyDescent="0.25">
      <c r="B442" s="102">
        <v>446</v>
      </c>
      <c r="C442" s="102">
        <v>17201</v>
      </c>
      <c r="D442" s="102">
        <v>22799</v>
      </c>
      <c r="E442" s="18" t="s">
        <v>525</v>
      </c>
      <c r="F442" s="107">
        <v>15000</v>
      </c>
    </row>
    <row r="443" spans="2:6" x14ac:dyDescent="0.25">
      <c r="B443" s="102">
        <v>446</v>
      </c>
      <c r="C443" s="102">
        <v>17000</v>
      </c>
      <c r="D443" s="102">
        <v>22799</v>
      </c>
      <c r="E443" s="18" t="s">
        <v>526</v>
      </c>
      <c r="F443" s="107">
        <v>5000</v>
      </c>
    </row>
    <row r="444" spans="2:6" x14ac:dyDescent="0.25">
      <c r="B444" s="102">
        <v>446</v>
      </c>
      <c r="C444" s="102">
        <v>17100</v>
      </c>
      <c r="D444" s="102">
        <v>46600</v>
      </c>
      <c r="E444" s="18" t="s">
        <v>709</v>
      </c>
      <c r="F444" s="107">
        <v>1250</v>
      </c>
    </row>
    <row r="445" spans="2:6" x14ac:dyDescent="0.25">
      <c r="B445" s="102">
        <v>446</v>
      </c>
      <c r="C445" s="102">
        <v>17000</v>
      </c>
      <c r="D445" s="102">
        <v>48000</v>
      </c>
      <c r="E445" s="18" t="s">
        <v>523</v>
      </c>
      <c r="F445" s="107">
        <v>8000</v>
      </c>
    </row>
    <row r="446" spans="2:6" x14ac:dyDescent="0.25">
      <c r="B446" s="102">
        <v>446</v>
      </c>
      <c r="C446" s="102" t="s">
        <v>533</v>
      </c>
      <c r="D446" s="102">
        <v>48199</v>
      </c>
      <c r="E446" s="18" t="s">
        <v>534</v>
      </c>
      <c r="F446" s="107">
        <v>2500</v>
      </c>
    </row>
    <row r="447" spans="2:6" x14ac:dyDescent="0.25">
      <c r="B447" s="102">
        <v>446</v>
      </c>
      <c r="C447" s="102">
        <v>13600</v>
      </c>
      <c r="D447" s="102">
        <v>48201</v>
      </c>
      <c r="E447" s="18" t="s">
        <v>524</v>
      </c>
      <c r="F447" s="107">
        <v>4000</v>
      </c>
    </row>
    <row r="448" spans="2:6" x14ac:dyDescent="0.25">
      <c r="B448" s="21">
        <v>446</v>
      </c>
      <c r="C448" s="22"/>
      <c r="D448" s="22"/>
      <c r="E448" s="23" t="s">
        <v>538</v>
      </c>
      <c r="F448" s="38">
        <f>SUM(F431:F447)</f>
        <v>407267.86</v>
      </c>
    </row>
    <row r="449" spans="2:6" x14ac:dyDescent="0.25">
      <c r="B449" s="102">
        <v>451</v>
      </c>
      <c r="C449" s="102">
        <v>33200</v>
      </c>
      <c r="D449" s="102">
        <v>20200</v>
      </c>
      <c r="E449" s="18" t="s">
        <v>539</v>
      </c>
      <c r="F449" s="107">
        <v>7900</v>
      </c>
    </row>
    <row r="450" spans="2:6" x14ac:dyDescent="0.25">
      <c r="B450" s="102">
        <v>451</v>
      </c>
      <c r="C450" s="102">
        <v>33201</v>
      </c>
      <c r="D450" s="102">
        <v>20200</v>
      </c>
      <c r="E450" s="18" t="s">
        <v>721</v>
      </c>
      <c r="F450" s="107">
        <v>400</v>
      </c>
    </row>
    <row r="451" spans="2:6" x14ac:dyDescent="0.25">
      <c r="B451" s="102">
        <v>451</v>
      </c>
      <c r="C451" s="102">
        <v>33802</v>
      </c>
      <c r="D451" s="102">
        <v>20201</v>
      </c>
      <c r="E451" s="18" t="s">
        <v>579</v>
      </c>
      <c r="F451" s="107">
        <v>2500</v>
      </c>
    </row>
    <row r="452" spans="2:6" x14ac:dyDescent="0.25">
      <c r="B452" s="102">
        <v>451</v>
      </c>
      <c r="C452" s="102">
        <v>33000</v>
      </c>
      <c r="D452" s="102">
        <v>21200</v>
      </c>
      <c r="E452" s="18" t="s">
        <v>540</v>
      </c>
      <c r="F452" s="107">
        <v>12000</v>
      </c>
    </row>
    <row r="453" spans="2:6" x14ac:dyDescent="0.25">
      <c r="B453" s="102">
        <v>451</v>
      </c>
      <c r="C453" s="102">
        <v>33200</v>
      </c>
      <c r="D453" s="102">
        <v>21200</v>
      </c>
      <c r="E453" s="18" t="s">
        <v>855</v>
      </c>
      <c r="F453" s="107">
        <v>6000</v>
      </c>
    </row>
    <row r="454" spans="2:6" x14ac:dyDescent="0.25">
      <c r="B454" s="102">
        <v>451</v>
      </c>
      <c r="C454" s="102">
        <v>33201</v>
      </c>
      <c r="D454" s="102">
        <v>21200</v>
      </c>
      <c r="E454" s="18" t="s">
        <v>714</v>
      </c>
      <c r="F454" s="107">
        <v>1000</v>
      </c>
    </row>
    <row r="455" spans="2:6" x14ac:dyDescent="0.25">
      <c r="B455" s="102">
        <v>451</v>
      </c>
      <c r="C455" s="102" t="s">
        <v>541</v>
      </c>
      <c r="D455" s="102">
        <v>22000</v>
      </c>
      <c r="E455" s="18" t="s">
        <v>542</v>
      </c>
      <c r="F455" s="107">
        <v>2000</v>
      </c>
    </row>
    <row r="456" spans="2:6" x14ac:dyDescent="0.25">
      <c r="B456" s="102">
        <v>451</v>
      </c>
      <c r="C456" s="102">
        <v>33200</v>
      </c>
      <c r="D456" s="102">
        <v>22001</v>
      </c>
      <c r="E456" s="18" t="s">
        <v>973</v>
      </c>
      <c r="F456" s="107">
        <v>2000</v>
      </c>
    </row>
    <row r="457" spans="2:6" x14ac:dyDescent="0.25">
      <c r="B457" s="102">
        <v>451</v>
      </c>
      <c r="C457" s="102">
        <v>33200</v>
      </c>
      <c r="D457" s="102">
        <v>62900</v>
      </c>
      <c r="E457" s="18" t="s">
        <v>974</v>
      </c>
      <c r="F457" s="107">
        <v>6000</v>
      </c>
    </row>
    <row r="458" spans="2:6" x14ac:dyDescent="0.25">
      <c r="B458" s="102">
        <v>451</v>
      </c>
      <c r="C458" s="102">
        <v>33000</v>
      </c>
      <c r="D458" s="102">
        <v>22100</v>
      </c>
      <c r="E458" s="18" t="s">
        <v>757</v>
      </c>
      <c r="F458" s="107">
        <v>10000</v>
      </c>
    </row>
    <row r="459" spans="2:6" x14ac:dyDescent="0.25">
      <c r="B459" s="102">
        <v>451</v>
      </c>
      <c r="C459" s="102" t="s">
        <v>543</v>
      </c>
      <c r="D459" s="102">
        <v>22100</v>
      </c>
      <c r="E459" s="18" t="s">
        <v>544</v>
      </c>
      <c r="F459" s="107">
        <v>2000</v>
      </c>
    </row>
    <row r="460" spans="2:6" x14ac:dyDescent="0.25">
      <c r="B460" s="102">
        <v>451</v>
      </c>
      <c r="C460" s="102" t="s">
        <v>545</v>
      </c>
      <c r="D460" s="102">
        <v>22100</v>
      </c>
      <c r="E460" s="18" t="s">
        <v>546</v>
      </c>
      <c r="F460" s="107">
        <v>7400</v>
      </c>
    </row>
    <row r="461" spans="2:6" x14ac:dyDescent="0.25">
      <c r="B461" s="102">
        <v>451</v>
      </c>
      <c r="C461" s="102">
        <v>33201</v>
      </c>
      <c r="D461" s="102">
        <v>22100</v>
      </c>
      <c r="E461" s="18" t="s">
        <v>712</v>
      </c>
      <c r="F461" s="107">
        <v>3500</v>
      </c>
    </row>
    <row r="462" spans="2:6" x14ac:dyDescent="0.25">
      <c r="B462" s="102">
        <v>451</v>
      </c>
      <c r="C462" s="102">
        <v>33000</v>
      </c>
      <c r="D462" s="102">
        <v>22101</v>
      </c>
      <c r="E462" s="18" t="s">
        <v>758</v>
      </c>
      <c r="F462" s="107">
        <v>1200</v>
      </c>
    </row>
    <row r="463" spans="2:6" x14ac:dyDescent="0.25">
      <c r="B463" s="102">
        <v>451</v>
      </c>
      <c r="C463" s="102">
        <v>32600</v>
      </c>
      <c r="D463" s="102">
        <v>22101</v>
      </c>
      <c r="E463" s="18" t="s">
        <v>547</v>
      </c>
      <c r="F463" s="107">
        <v>260</v>
      </c>
    </row>
    <row r="464" spans="2:6" x14ac:dyDescent="0.25">
      <c r="B464" s="102">
        <v>451</v>
      </c>
      <c r="C464" s="102" t="s">
        <v>545</v>
      </c>
      <c r="D464" s="102">
        <v>22101</v>
      </c>
      <c r="E464" s="18" t="s">
        <v>548</v>
      </c>
      <c r="F464" s="107">
        <v>700</v>
      </c>
    </row>
    <row r="465" spans="2:6" x14ac:dyDescent="0.25">
      <c r="B465" s="102">
        <v>451</v>
      </c>
      <c r="C465" s="102">
        <v>33201</v>
      </c>
      <c r="D465" s="102">
        <v>22101</v>
      </c>
      <c r="E465" s="18" t="s">
        <v>713</v>
      </c>
      <c r="F465" s="107">
        <v>600</v>
      </c>
    </row>
    <row r="466" spans="2:6" x14ac:dyDescent="0.25">
      <c r="B466" s="102">
        <v>451</v>
      </c>
      <c r="C466" s="102">
        <v>33000</v>
      </c>
      <c r="D466" s="102">
        <v>22102</v>
      </c>
      <c r="E466" s="18" t="s">
        <v>759</v>
      </c>
      <c r="F466" s="107">
        <v>1500</v>
      </c>
    </row>
    <row r="467" spans="2:6" x14ac:dyDescent="0.25">
      <c r="B467" s="102">
        <v>451</v>
      </c>
      <c r="C467" s="102" t="s">
        <v>543</v>
      </c>
      <c r="D467" s="102">
        <v>22102</v>
      </c>
      <c r="E467" s="18" t="s">
        <v>549</v>
      </c>
      <c r="F467" s="107">
        <v>3200</v>
      </c>
    </row>
    <row r="468" spans="2:6" x14ac:dyDescent="0.25">
      <c r="B468" s="102">
        <v>451</v>
      </c>
      <c r="C468" s="102">
        <v>33201</v>
      </c>
      <c r="D468" s="102">
        <v>22200</v>
      </c>
      <c r="E468" s="18" t="s">
        <v>722</v>
      </c>
      <c r="F468" s="107">
        <v>1000</v>
      </c>
    </row>
    <row r="469" spans="2:6" x14ac:dyDescent="0.25">
      <c r="B469" s="102">
        <v>451</v>
      </c>
      <c r="C469" s="102" t="s">
        <v>550</v>
      </c>
      <c r="D469" s="102">
        <v>22602</v>
      </c>
      <c r="E469" s="18" t="s">
        <v>551</v>
      </c>
      <c r="F469" s="107">
        <v>3000</v>
      </c>
    </row>
    <row r="470" spans="2:6" x14ac:dyDescent="0.25">
      <c r="B470" s="102">
        <v>451</v>
      </c>
      <c r="C470" s="102">
        <v>33000</v>
      </c>
      <c r="D470" s="102">
        <v>22609</v>
      </c>
      <c r="E470" s="18" t="s">
        <v>561</v>
      </c>
      <c r="F470" s="107">
        <v>10000</v>
      </c>
    </row>
    <row r="471" spans="2:6" x14ac:dyDescent="0.25">
      <c r="B471" s="102">
        <v>451</v>
      </c>
      <c r="C471" s="102" t="s">
        <v>554</v>
      </c>
      <c r="D471" s="102">
        <v>22609</v>
      </c>
      <c r="E471" s="18" t="s">
        <v>718</v>
      </c>
      <c r="F471" s="107">
        <v>10000</v>
      </c>
    </row>
    <row r="472" spans="2:6" x14ac:dyDescent="0.25">
      <c r="B472" s="102">
        <v>451</v>
      </c>
      <c r="C472" s="102" t="s">
        <v>555</v>
      </c>
      <c r="D472" s="102">
        <v>22609</v>
      </c>
      <c r="E472" s="18" t="s">
        <v>556</v>
      </c>
      <c r="F472" s="107">
        <v>2500</v>
      </c>
    </row>
    <row r="473" spans="2:6" x14ac:dyDescent="0.25">
      <c r="B473" s="102">
        <v>451</v>
      </c>
      <c r="C473" s="102" t="s">
        <v>552</v>
      </c>
      <c r="D473" s="102">
        <v>22609</v>
      </c>
      <c r="E473" s="18" t="s">
        <v>553</v>
      </c>
      <c r="F473" s="107">
        <v>2000</v>
      </c>
    </row>
    <row r="474" spans="2:6" x14ac:dyDescent="0.25">
      <c r="B474" s="102">
        <v>451</v>
      </c>
      <c r="C474" s="102" t="s">
        <v>557</v>
      </c>
      <c r="D474" s="102">
        <v>22609</v>
      </c>
      <c r="E474" s="18" t="s">
        <v>558</v>
      </c>
      <c r="F474" s="107">
        <v>50000</v>
      </c>
    </row>
    <row r="475" spans="2:6" x14ac:dyDescent="0.25">
      <c r="B475" s="102">
        <v>451</v>
      </c>
      <c r="C475" s="102">
        <v>33000</v>
      </c>
      <c r="D475" s="102">
        <v>22700</v>
      </c>
      <c r="E475" s="18" t="s">
        <v>711</v>
      </c>
      <c r="F475" s="107">
        <v>18451</v>
      </c>
    </row>
    <row r="476" spans="2:6" x14ac:dyDescent="0.25">
      <c r="B476" s="102">
        <v>451</v>
      </c>
      <c r="C476" s="102">
        <v>32600</v>
      </c>
      <c r="D476" s="102">
        <v>22700</v>
      </c>
      <c r="E476" s="18" t="s">
        <v>559</v>
      </c>
      <c r="F476" s="107">
        <v>5091.91</v>
      </c>
    </row>
    <row r="477" spans="2:6" x14ac:dyDescent="0.25">
      <c r="B477" s="102">
        <v>451</v>
      </c>
      <c r="C477" s="102">
        <v>32000</v>
      </c>
      <c r="D477" s="102">
        <v>22700</v>
      </c>
      <c r="E477" s="18" t="s">
        <v>710</v>
      </c>
      <c r="F477" s="107">
        <v>18330.89</v>
      </c>
    </row>
    <row r="478" spans="2:6" x14ac:dyDescent="0.25">
      <c r="B478" s="102">
        <v>451</v>
      </c>
      <c r="C478" s="102">
        <v>33201</v>
      </c>
      <c r="D478" s="102">
        <v>22700</v>
      </c>
      <c r="E478" s="18" t="s">
        <v>715</v>
      </c>
      <c r="F478" s="107">
        <v>20377.650000000001</v>
      </c>
    </row>
    <row r="479" spans="2:6" x14ac:dyDescent="0.25">
      <c r="B479" s="102">
        <v>451</v>
      </c>
      <c r="C479" s="102">
        <v>33200</v>
      </c>
      <c r="D479" s="102">
        <v>48000</v>
      </c>
      <c r="E479" s="18" t="s">
        <v>562</v>
      </c>
      <c r="F479" s="107">
        <v>1500</v>
      </c>
    </row>
    <row r="480" spans="2:6" x14ac:dyDescent="0.25">
      <c r="B480" s="102">
        <v>451</v>
      </c>
      <c r="C480" s="102">
        <v>33000</v>
      </c>
      <c r="D480" s="102">
        <v>48100</v>
      </c>
      <c r="E480" s="18" t="s">
        <v>774</v>
      </c>
      <c r="F480" s="107">
        <v>14000</v>
      </c>
    </row>
    <row r="481" spans="2:13" x14ac:dyDescent="0.25">
      <c r="B481" s="102">
        <v>451</v>
      </c>
      <c r="C481" s="102" t="s">
        <v>543</v>
      </c>
      <c r="D481" s="102">
        <v>48100</v>
      </c>
      <c r="E481" s="18" t="s">
        <v>560</v>
      </c>
      <c r="F481" s="107">
        <v>18900</v>
      </c>
    </row>
    <row r="482" spans="2:13" x14ac:dyDescent="0.25">
      <c r="B482" s="102">
        <v>451</v>
      </c>
      <c r="C482" s="102">
        <v>33000</v>
      </c>
      <c r="D482" s="102">
        <v>48100</v>
      </c>
      <c r="E482" s="18" t="s">
        <v>720</v>
      </c>
      <c r="F482" s="107">
        <v>2550</v>
      </c>
    </row>
    <row r="483" spans="2:13" x14ac:dyDescent="0.25">
      <c r="B483" s="102">
        <v>451</v>
      </c>
      <c r="C483" s="102">
        <v>33400</v>
      </c>
      <c r="D483" s="102">
        <v>48182</v>
      </c>
      <c r="E483" s="18" t="s">
        <v>719</v>
      </c>
      <c r="F483" s="107">
        <v>4500</v>
      </c>
    </row>
    <row r="484" spans="2:13" x14ac:dyDescent="0.25">
      <c r="B484" s="102">
        <v>451</v>
      </c>
      <c r="C484" s="102">
        <v>33400</v>
      </c>
      <c r="D484" s="102">
        <v>48183</v>
      </c>
      <c r="E484" s="18" t="s">
        <v>723</v>
      </c>
      <c r="F484" s="107">
        <v>1500</v>
      </c>
    </row>
    <row r="485" spans="2:13" x14ac:dyDescent="0.25">
      <c r="B485" s="102">
        <v>451</v>
      </c>
      <c r="C485" s="102">
        <v>33400</v>
      </c>
      <c r="D485" s="102">
        <v>48185</v>
      </c>
      <c r="E485" s="18" t="s">
        <v>574</v>
      </c>
      <c r="F485" s="107">
        <v>4500</v>
      </c>
    </row>
    <row r="486" spans="2:13" x14ac:dyDescent="0.25">
      <c r="B486" s="102">
        <v>451</v>
      </c>
      <c r="C486" s="102">
        <v>33400</v>
      </c>
      <c r="D486" s="102">
        <v>48187</v>
      </c>
      <c r="E486" s="18" t="s">
        <v>573</v>
      </c>
      <c r="F486" s="107">
        <v>1500</v>
      </c>
      <c r="H486" s="98"/>
      <c r="I486" s="98"/>
      <c r="J486" s="98"/>
      <c r="K486" s="98"/>
      <c r="L486" s="98"/>
      <c r="M486" s="98"/>
    </row>
    <row r="487" spans="2:13" x14ac:dyDescent="0.25">
      <c r="B487" s="102">
        <v>451</v>
      </c>
      <c r="C487" s="102">
        <v>33400</v>
      </c>
      <c r="D487" s="102">
        <v>48188</v>
      </c>
      <c r="E487" s="18" t="s">
        <v>572</v>
      </c>
      <c r="F487" s="107">
        <v>300</v>
      </c>
    </row>
    <row r="488" spans="2:13" x14ac:dyDescent="0.25">
      <c r="B488" s="102">
        <v>451</v>
      </c>
      <c r="C488" s="102">
        <v>33400</v>
      </c>
      <c r="D488" s="102">
        <v>48189</v>
      </c>
      <c r="E488" s="18" t="s">
        <v>571</v>
      </c>
      <c r="F488" s="107">
        <v>500</v>
      </c>
    </row>
    <row r="489" spans="2:13" x14ac:dyDescent="0.25">
      <c r="B489" s="102">
        <v>451</v>
      </c>
      <c r="C489" s="102">
        <v>33400</v>
      </c>
      <c r="D489" s="102">
        <v>48191</v>
      </c>
      <c r="E489" s="18" t="s">
        <v>856</v>
      </c>
      <c r="F489" s="107">
        <v>500</v>
      </c>
    </row>
    <row r="490" spans="2:13" x14ac:dyDescent="0.25">
      <c r="B490" s="102">
        <v>451</v>
      </c>
      <c r="C490" s="102">
        <v>33400</v>
      </c>
      <c r="D490" s="102">
        <v>48192</v>
      </c>
      <c r="E490" s="18" t="s">
        <v>857</v>
      </c>
      <c r="F490" s="107">
        <v>600</v>
      </c>
    </row>
    <row r="491" spans="2:13" x14ac:dyDescent="0.25">
      <c r="B491" s="102">
        <v>451</v>
      </c>
      <c r="C491" s="102">
        <v>33400</v>
      </c>
      <c r="D491" s="102">
        <v>48193</v>
      </c>
      <c r="E491" s="18" t="s">
        <v>570</v>
      </c>
      <c r="F491" s="107">
        <v>1000</v>
      </c>
    </row>
    <row r="492" spans="2:13" x14ac:dyDescent="0.25">
      <c r="B492" s="102">
        <v>451</v>
      </c>
      <c r="C492" s="102">
        <v>33400</v>
      </c>
      <c r="D492" s="102">
        <v>48194</v>
      </c>
      <c r="E492" s="18" t="s">
        <v>569</v>
      </c>
      <c r="F492" s="107">
        <v>3600</v>
      </c>
    </row>
    <row r="493" spans="2:13" x14ac:dyDescent="0.25">
      <c r="B493" s="102">
        <v>451</v>
      </c>
      <c r="C493" s="102">
        <v>33400</v>
      </c>
      <c r="D493" s="102">
        <v>48195</v>
      </c>
      <c r="E493" s="18" t="s">
        <v>568</v>
      </c>
      <c r="F493" s="107">
        <v>1500</v>
      </c>
    </row>
    <row r="494" spans="2:13" x14ac:dyDescent="0.25">
      <c r="B494" s="102">
        <v>451</v>
      </c>
      <c r="C494" s="102">
        <v>33400</v>
      </c>
      <c r="D494" s="102">
        <v>48196</v>
      </c>
      <c r="E494" s="18" t="s">
        <v>567</v>
      </c>
      <c r="F494" s="107">
        <v>1000</v>
      </c>
    </row>
    <row r="495" spans="2:13" x14ac:dyDescent="0.25">
      <c r="B495" s="102">
        <v>451</v>
      </c>
      <c r="C495" s="102">
        <v>33400</v>
      </c>
      <c r="D495" s="102">
        <v>48197</v>
      </c>
      <c r="E495" s="18" t="s">
        <v>566</v>
      </c>
      <c r="F495" s="107">
        <v>3500</v>
      </c>
    </row>
    <row r="496" spans="2:13" x14ac:dyDescent="0.25">
      <c r="B496" s="102">
        <v>451</v>
      </c>
      <c r="C496" s="102">
        <v>33400</v>
      </c>
      <c r="D496" s="102">
        <v>48198</v>
      </c>
      <c r="E496" s="18" t="s">
        <v>565</v>
      </c>
      <c r="F496" s="107">
        <v>1500</v>
      </c>
    </row>
    <row r="497" spans="2:13" x14ac:dyDescent="0.25">
      <c r="B497" s="102">
        <v>451</v>
      </c>
      <c r="C497" s="102" t="s">
        <v>563</v>
      </c>
      <c r="D497" s="102">
        <v>48199</v>
      </c>
      <c r="E497" s="18" t="s">
        <v>564</v>
      </c>
      <c r="F497" s="107">
        <v>15000</v>
      </c>
    </row>
    <row r="498" spans="2:13" x14ac:dyDescent="0.25">
      <c r="B498" s="102">
        <v>451</v>
      </c>
      <c r="C498" s="102" t="s">
        <v>575</v>
      </c>
      <c r="D498" s="102">
        <v>48199</v>
      </c>
      <c r="E498" s="18" t="s">
        <v>576</v>
      </c>
      <c r="F498" s="107">
        <v>18000</v>
      </c>
    </row>
    <row r="499" spans="2:13" s="98" customFormat="1" x14ac:dyDescent="0.25">
      <c r="B499" s="102">
        <v>451</v>
      </c>
      <c r="C499" s="102" t="s">
        <v>577</v>
      </c>
      <c r="D499" s="102">
        <v>48199</v>
      </c>
      <c r="E499" s="18" t="s">
        <v>578</v>
      </c>
      <c r="F499" s="107">
        <v>450</v>
      </c>
      <c r="H499"/>
      <c r="I499"/>
      <c r="J499"/>
      <c r="K499"/>
      <c r="L499"/>
      <c r="M499"/>
    </row>
    <row r="500" spans="2:13" x14ac:dyDescent="0.25">
      <c r="B500" s="21">
        <v>451</v>
      </c>
      <c r="C500" s="22"/>
      <c r="D500" s="22"/>
      <c r="E500" s="23" t="s">
        <v>580</v>
      </c>
      <c r="F500" s="39">
        <f>SUM(F449:F499)</f>
        <v>307311.44999999995</v>
      </c>
    </row>
    <row r="501" spans="2:13" x14ac:dyDescent="0.25">
      <c r="B501" s="102">
        <v>452</v>
      </c>
      <c r="C501" s="102" t="s">
        <v>581</v>
      </c>
      <c r="D501" s="102">
        <v>21200</v>
      </c>
      <c r="E501" s="18" t="s">
        <v>582</v>
      </c>
      <c r="F501" s="107">
        <v>7000</v>
      </c>
    </row>
    <row r="502" spans="2:13" x14ac:dyDescent="0.25">
      <c r="B502" s="102">
        <v>452</v>
      </c>
      <c r="C502" s="102">
        <v>34201</v>
      </c>
      <c r="D502" s="102">
        <v>21200</v>
      </c>
      <c r="E502" s="18" t="s">
        <v>784</v>
      </c>
      <c r="F502" s="107">
        <v>94000</v>
      </c>
    </row>
    <row r="503" spans="2:13" x14ac:dyDescent="0.25">
      <c r="B503" s="102">
        <v>452</v>
      </c>
      <c r="C503" s="102" t="s">
        <v>581</v>
      </c>
      <c r="D503" s="102">
        <v>21300</v>
      </c>
      <c r="E503" s="18" t="s">
        <v>583</v>
      </c>
      <c r="F503" s="107">
        <v>50</v>
      </c>
    </row>
    <row r="504" spans="2:13" x14ac:dyDescent="0.25">
      <c r="B504" s="102">
        <v>452</v>
      </c>
      <c r="C504" s="102" t="s">
        <v>581</v>
      </c>
      <c r="D504" s="102">
        <v>22100</v>
      </c>
      <c r="E504" s="18" t="s">
        <v>584</v>
      </c>
      <c r="F504" s="107">
        <v>15000</v>
      </c>
    </row>
    <row r="505" spans="2:13" x14ac:dyDescent="0.25">
      <c r="B505" s="102">
        <v>452</v>
      </c>
      <c r="C505" s="102">
        <v>34201</v>
      </c>
      <c r="D505" s="102">
        <v>22100</v>
      </c>
      <c r="E505" s="18" t="s">
        <v>760</v>
      </c>
      <c r="F505" s="107">
        <v>6000</v>
      </c>
    </row>
    <row r="506" spans="2:13" x14ac:dyDescent="0.25">
      <c r="B506" s="102">
        <v>452</v>
      </c>
      <c r="C506" s="102" t="s">
        <v>581</v>
      </c>
      <c r="D506" s="102">
        <v>22101</v>
      </c>
      <c r="E506" s="18" t="s">
        <v>585</v>
      </c>
      <c r="F506" s="107">
        <v>4500</v>
      </c>
    </row>
    <row r="507" spans="2:13" x14ac:dyDescent="0.25">
      <c r="B507" s="102">
        <v>452</v>
      </c>
      <c r="C507" s="102">
        <v>34201</v>
      </c>
      <c r="D507" s="102">
        <v>22101</v>
      </c>
      <c r="E507" s="18" t="s">
        <v>761</v>
      </c>
      <c r="F507" s="107">
        <v>4500</v>
      </c>
    </row>
    <row r="508" spans="2:13" x14ac:dyDescent="0.25">
      <c r="B508" s="102">
        <v>452</v>
      </c>
      <c r="C508" s="102" t="s">
        <v>581</v>
      </c>
      <c r="D508" s="102">
        <v>22102</v>
      </c>
      <c r="E508" s="18" t="s">
        <v>586</v>
      </c>
      <c r="F508" s="107">
        <v>7000</v>
      </c>
    </row>
    <row r="509" spans="2:13" x14ac:dyDescent="0.25">
      <c r="B509" s="102">
        <v>452</v>
      </c>
      <c r="C509" s="102">
        <v>34201</v>
      </c>
      <c r="D509" s="102">
        <v>22102</v>
      </c>
      <c r="E509" s="18" t="s">
        <v>762</v>
      </c>
      <c r="F509" s="107">
        <v>7000</v>
      </c>
    </row>
    <row r="510" spans="2:13" x14ac:dyDescent="0.25">
      <c r="B510" s="102">
        <v>452</v>
      </c>
      <c r="C510" s="102" t="s">
        <v>581</v>
      </c>
      <c r="D510" s="102">
        <v>22199</v>
      </c>
      <c r="E510" s="18" t="s">
        <v>587</v>
      </c>
      <c r="F510" s="107">
        <v>2000</v>
      </c>
    </row>
    <row r="511" spans="2:13" x14ac:dyDescent="0.25">
      <c r="B511" s="102">
        <v>452</v>
      </c>
      <c r="C511" s="102" t="s">
        <v>588</v>
      </c>
      <c r="D511" s="102">
        <v>22609</v>
      </c>
      <c r="E511" s="18" t="s">
        <v>589</v>
      </c>
      <c r="F511" s="107">
        <v>5000</v>
      </c>
    </row>
    <row r="512" spans="2:13" x14ac:dyDescent="0.25">
      <c r="B512" s="102">
        <v>452</v>
      </c>
      <c r="C512" s="102" t="s">
        <v>590</v>
      </c>
      <c r="D512" s="102">
        <v>22609</v>
      </c>
      <c r="E512" s="18" t="s">
        <v>591</v>
      </c>
      <c r="F512" s="107">
        <v>15000</v>
      </c>
    </row>
    <row r="513" spans="2:12" x14ac:dyDescent="0.25">
      <c r="B513" s="102">
        <v>452</v>
      </c>
      <c r="C513" s="102" t="s">
        <v>581</v>
      </c>
      <c r="D513" s="102">
        <v>22700</v>
      </c>
      <c r="E513" s="18" t="s">
        <v>592</v>
      </c>
      <c r="F513" s="107">
        <v>800</v>
      </c>
    </row>
    <row r="514" spans="2:12" x14ac:dyDescent="0.25">
      <c r="B514" s="102">
        <v>452</v>
      </c>
      <c r="C514" s="102" t="s">
        <v>581</v>
      </c>
      <c r="D514" s="102">
        <v>47900</v>
      </c>
      <c r="E514" s="18" t="s">
        <v>593</v>
      </c>
      <c r="F514" s="107">
        <v>208000</v>
      </c>
    </row>
    <row r="515" spans="2:12" x14ac:dyDescent="0.25">
      <c r="B515" s="102">
        <v>452</v>
      </c>
      <c r="C515" s="102" t="s">
        <v>588</v>
      </c>
      <c r="D515" s="102">
        <v>47900</v>
      </c>
      <c r="E515" s="18" t="s">
        <v>595</v>
      </c>
      <c r="F515" s="107">
        <v>7200</v>
      </c>
    </row>
    <row r="516" spans="2:12" x14ac:dyDescent="0.25">
      <c r="B516" s="102">
        <v>452</v>
      </c>
      <c r="C516" s="102" t="s">
        <v>588</v>
      </c>
      <c r="D516" s="102">
        <v>48183</v>
      </c>
      <c r="E516" s="18" t="s">
        <v>873</v>
      </c>
      <c r="F516" s="107">
        <v>500</v>
      </c>
    </row>
    <row r="517" spans="2:12" x14ac:dyDescent="0.25">
      <c r="B517" s="102">
        <v>452</v>
      </c>
      <c r="C517" s="102" t="s">
        <v>588</v>
      </c>
      <c r="D517" s="102">
        <v>48184</v>
      </c>
      <c r="E517" s="18" t="s">
        <v>872</v>
      </c>
      <c r="F517" s="107">
        <v>1000</v>
      </c>
    </row>
    <row r="518" spans="2:12" x14ac:dyDescent="0.25">
      <c r="B518" s="102">
        <v>452</v>
      </c>
      <c r="C518" s="102" t="s">
        <v>588</v>
      </c>
      <c r="D518" s="102">
        <v>48185</v>
      </c>
      <c r="E518" s="18" t="s">
        <v>871</v>
      </c>
      <c r="F518" s="107">
        <v>1000</v>
      </c>
    </row>
    <row r="519" spans="2:12" x14ac:dyDescent="0.25">
      <c r="B519" s="102">
        <v>452</v>
      </c>
      <c r="C519" s="102" t="s">
        <v>588</v>
      </c>
      <c r="D519" s="102">
        <v>48186</v>
      </c>
      <c r="E519" s="18" t="s">
        <v>870</v>
      </c>
      <c r="F519" s="107">
        <v>800</v>
      </c>
    </row>
    <row r="520" spans="2:12" x14ac:dyDescent="0.25">
      <c r="B520" s="102">
        <v>452</v>
      </c>
      <c r="C520" s="102" t="s">
        <v>588</v>
      </c>
      <c r="D520" s="102">
        <v>48187</v>
      </c>
      <c r="E520" s="18" t="s">
        <v>869</v>
      </c>
      <c r="F520" s="107">
        <v>2500</v>
      </c>
    </row>
    <row r="521" spans="2:12" x14ac:dyDescent="0.25">
      <c r="B521" s="102">
        <v>452</v>
      </c>
      <c r="C521" s="102" t="s">
        <v>588</v>
      </c>
      <c r="D521" s="102">
        <v>48188</v>
      </c>
      <c r="E521" s="18" t="s">
        <v>868</v>
      </c>
      <c r="F521" s="107">
        <v>2500</v>
      </c>
      <c r="I521" s="110"/>
      <c r="J521" s="110"/>
      <c r="K521" s="110"/>
      <c r="L521" s="110"/>
    </row>
    <row r="522" spans="2:12" ht="15.75" x14ac:dyDescent="0.25">
      <c r="B522" s="102">
        <v>452</v>
      </c>
      <c r="C522" s="102" t="s">
        <v>588</v>
      </c>
      <c r="D522" s="102">
        <v>48189</v>
      </c>
      <c r="E522" s="18" t="s">
        <v>867</v>
      </c>
      <c r="F522" s="107">
        <v>2000</v>
      </c>
      <c r="I522" s="110"/>
      <c r="J522" s="63"/>
      <c r="K522" s="128"/>
      <c r="L522" s="132"/>
    </row>
    <row r="523" spans="2:12" ht="15.75" x14ac:dyDescent="0.25">
      <c r="B523" s="102">
        <v>452</v>
      </c>
      <c r="C523" s="102" t="s">
        <v>588</v>
      </c>
      <c r="D523" s="102">
        <v>48190</v>
      </c>
      <c r="E523" s="18" t="s">
        <v>866</v>
      </c>
      <c r="F523" s="107">
        <v>1000</v>
      </c>
      <c r="I523" s="110"/>
      <c r="J523" s="63"/>
      <c r="K523" s="128"/>
      <c r="L523" s="132"/>
    </row>
    <row r="524" spans="2:12" ht="15.75" x14ac:dyDescent="0.25">
      <c r="B524" s="102">
        <v>452</v>
      </c>
      <c r="C524" s="102" t="s">
        <v>588</v>
      </c>
      <c r="D524" s="102">
        <v>48191</v>
      </c>
      <c r="E524" s="18" t="s">
        <v>865</v>
      </c>
      <c r="F524" s="107">
        <v>3500</v>
      </c>
      <c r="I524" s="110"/>
      <c r="J524" s="133"/>
      <c r="K524" s="128"/>
      <c r="L524" s="134"/>
    </row>
    <row r="525" spans="2:12" ht="15.75" x14ac:dyDescent="0.25">
      <c r="B525" s="102">
        <v>452</v>
      </c>
      <c r="C525" s="102" t="s">
        <v>588</v>
      </c>
      <c r="D525" s="102">
        <v>48192</v>
      </c>
      <c r="E525" s="18" t="s">
        <v>864</v>
      </c>
      <c r="F525" s="107">
        <v>14000</v>
      </c>
      <c r="I525" s="110"/>
      <c r="J525" s="63"/>
      <c r="K525" s="128"/>
      <c r="L525" s="132"/>
    </row>
    <row r="526" spans="2:12" ht="15.75" x14ac:dyDescent="0.25">
      <c r="B526" s="102">
        <v>452</v>
      </c>
      <c r="C526" s="102" t="s">
        <v>588</v>
      </c>
      <c r="D526" s="102">
        <v>48193</v>
      </c>
      <c r="E526" s="18" t="s">
        <v>863</v>
      </c>
      <c r="F526" s="107">
        <v>8500</v>
      </c>
      <c r="I526" s="110"/>
      <c r="J526" s="63"/>
      <c r="K526" s="128"/>
      <c r="L526" s="132"/>
    </row>
    <row r="527" spans="2:12" ht="15.75" x14ac:dyDescent="0.25">
      <c r="B527" s="102">
        <v>452</v>
      </c>
      <c r="C527" s="102" t="s">
        <v>588</v>
      </c>
      <c r="D527" s="102">
        <v>48194</v>
      </c>
      <c r="E527" s="18" t="s">
        <v>862</v>
      </c>
      <c r="F527" s="107">
        <v>1800</v>
      </c>
      <c r="I527" s="110"/>
      <c r="J527" s="63"/>
      <c r="K527" s="128"/>
      <c r="L527" s="132"/>
    </row>
    <row r="528" spans="2:12" ht="15.75" x14ac:dyDescent="0.25">
      <c r="B528" s="102">
        <v>452</v>
      </c>
      <c r="C528" s="102" t="s">
        <v>588</v>
      </c>
      <c r="D528" s="102">
        <v>48195</v>
      </c>
      <c r="E528" s="18" t="s">
        <v>861</v>
      </c>
      <c r="F528" s="107">
        <v>1400</v>
      </c>
      <c r="I528" s="110"/>
      <c r="J528" s="69"/>
      <c r="K528" s="128"/>
      <c r="L528" s="132"/>
    </row>
    <row r="529" spans="2:14" ht="15.75" x14ac:dyDescent="0.25">
      <c r="B529" s="102">
        <v>452</v>
      </c>
      <c r="C529" s="102" t="s">
        <v>588</v>
      </c>
      <c r="D529" s="102">
        <v>48196</v>
      </c>
      <c r="E529" s="18" t="s">
        <v>860</v>
      </c>
      <c r="F529" s="107">
        <v>13000</v>
      </c>
      <c r="I529" s="110"/>
      <c r="J529" s="63"/>
      <c r="K529" s="128"/>
      <c r="L529" s="132"/>
    </row>
    <row r="530" spans="2:14" ht="15.75" x14ac:dyDescent="0.25">
      <c r="B530" s="102">
        <v>452</v>
      </c>
      <c r="C530" s="102" t="s">
        <v>588</v>
      </c>
      <c r="D530" s="102">
        <v>48197</v>
      </c>
      <c r="E530" s="18" t="s">
        <v>859</v>
      </c>
      <c r="F530" s="107">
        <v>6000</v>
      </c>
      <c r="I530" s="110"/>
      <c r="J530" s="63"/>
      <c r="K530" s="128"/>
      <c r="L530" s="132"/>
    </row>
    <row r="531" spans="2:14" ht="15.75" x14ac:dyDescent="0.25">
      <c r="B531" s="102">
        <v>452</v>
      </c>
      <c r="C531" s="102" t="s">
        <v>588</v>
      </c>
      <c r="D531" s="102">
        <v>48198</v>
      </c>
      <c r="E531" s="18" t="s">
        <v>858</v>
      </c>
      <c r="F531" s="107">
        <v>12000</v>
      </c>
      <c r="I531" s="110"/>
      <c r="J531" s="63"/>
      <c r="K531" s="128"/>
      <c r="L531" s="132"/>
    </row>
    <row r="532" spans="2:14" ht="15.75" x14ac:dyDescent="0.25">
      <c r="B532" s="102">
        <v>452</v>
      </c>
      <c r="C532" s="102" t="s">
        <v>588</v>
      </c>
      <c r="D532" s="102">
        <v>48199</v>
      </c>
      <c r="E532" s="18" t="s">
        <v>594</v>
      </c>
      <c r="F532" s="107">
        <v>25000</v>
      </c>
      <c r="I532" s="110"/>
      <c r="J532" s="63"/>
      <c r="K532" s="128"/>
      <c r="L532" s="132"/>
    </row>
    <row r="533" spans="2:14" ht="15.75" x14ac:dyDescent="0.25">
      <c r="B533" s="102">
        <v>452</v>
      </c>
      <c r="C533" s="102">
        <v>34200</v>
      </c>
      <c r="D533" s="102">
        <v>63301</v>
      </c>
      <c r="E533" s="18" t="s">
        <v>883</v>
      </c>
      <c r="F533" s="107">
        <v>10000</v>
      </c>
      <c r="I533" s="110"/>
      <c r="J533" s="63"/>
      <c r="K533" s="128"/>
      <c r="L533" s="132"/>
    </row>
    <row r="534" spans="2:14" ht="15.75" x14ac:dyDescent="0.25">
      <c r="B534" s="21">
        <v>452</v>
      </c>
      <c r="C534" s="22"/>
      <c r="D534" s="22"/>
      <c r="E534" s="23" t="s">
        <v>596</v>
      </c>
      <c r="F534" s="38">
        <f>SUM(F501:F533)</f>
        <v>489550</v>
      </c>
      <c r="I534" s="110"/>
      <c r="J534" s="63"/>
      <c r="K534" s="130"/>
      <c r="L534" s="134"/>
    </row>
    <row r="535" spans="2:14" ht="16.5" x14ac:dyDescent="0.3">
      <c r="B535" s="102">
        <v>454</v>
      </c>
      <c r="C535" s="102">
        <v>33002</v>
      </c>
      <c r="D535" s="102">
        <v>21200</v>
      </c>
      <c r="E535" s="18" t="s">
        <v>597</v>
      </c>
      <c r="F535" s="107">
        <v>1500</v>
      </c>
      <c r="I535" s="110"/>
      <c r="J535" s="63"/>
      <c r="K535" s="128"/>
      <c r="L535" s="132"/>
      <c r="N535" s="129"/>
    </row>
    <row r="536" spans="2:14" ht="16.5" x14ac:dyDescent="0.3">
      <c r="B536" s="102">
        <v>454</v>
      </c>
      <c r="C536" s="102" t="s">
        <v>598</v>
      </c>
      <c r="D536" s="102">
        <v>22000</v>
      </c>
      <c r="E536" s="18" t="s">
        <v>599</v>
      </c>
      <c r="F536" s="107">
        <v>1000</v>
      </c>
      <c r="I536" s="110"/>
      <c r="J536" s="63"/>
      <c r="K536" s="128"/>
      <c r="L536" s="132"/>
      <c r="N536" s="129"/>
    </row>
    <row r="537" spans="2:14" ht="16.5" x14ac:dyDescent="0.3">
      <c r="B537" s="102">
        <v>454</v>
      </c>
      <c r="C537" s="102" t="s">
        <v>598</v>
      </c>
      <c r="D537" s="102">
        <v>22100</v>
      </c>
      <c r="E537" s="18" t="s">
        <v>600</v>
      </c>
      <c r="F537" s="107">
        <v>4500</v>
      </c>
      <c r="I537" s="110"/>
      <c r="J537" s="63"/>
      <c r="K537" s="128"/>
      <c r="L537" s="132"/>
      <c r="N537" s="129"/>
    </row>
    <row r="538" spans="2:14" ht="16.5" x14ac:dyDescent="0.3">
      <c r="B538" s="102">
        <v>454</v>
      </c>
      <c r="C538" s="102" t="s">
        <v>598</v>
      </c>
      <c r="D538" s="102">
        <v>22101</v>
      </c>
      <c r="E538" s="18" t="s">
        <v>601</v>
      </c>
      <c r="F538" s="107">
        <v>350</v>
      </c>
      <c r="I538" s="110"/>
      <c r="J538" s="135"/>
      <c r="K538" s="136"/>
      <c r="L538" s="137"/>
      <c r="N538" s="129"/>
    </row>
    <row r="539" spans="2:14" ht="16.5" x14ac:dyDescent="0.3">
      <c r="B539" s="102">
        <v>454</v>
      </c>
      <c r="C539" s="102">
        <v>33002</v>
      </c>
      <c r="D539" s="102">
        <v>22602</v>
      </c>
      <c r="E539" s="18" t="s">
        <v>603</v>
      </c>
      <c r="F539" s="107">
        <v>3000</v>
      </c>
      <c r="N539" s="129"/>
    </row>
    <row r="540" spans="2:14" ht="16.5" x14ac:dyDescent="0.3">
      <c r="B540" s="102">
        <v>454</v>
      </c>
      <c r="C540" s="102">
        <v>33401</v>
      </c>
      <c r="D540" s="102">
        <v>22606</v>
      </c>
      <c r="E540" s="18" t="s">
        <v>604</v>
      </c>
      <c r="F540" s="107">
        <v>30000</v>
      </c>
      <c r="N540" s="129"/>
    </row>
    <row r="541" spans="2:14" ht="16.5" x14ac:dyDescent="0.3">
      <c r="B541" s="102">
        <v>454</v>
      </c>
      <c r="C541" s="102" t="s">
        <v>598</v>
      </c>
      <c r="D541" s="102">
        <v>22609</v>
      </c>
      <c r="E541" s="18" t="s">
        <v>606</v>
      </c>
      <c r="F541" s="107">
        <v>15000</v>
      </c>
      <c r="N541" s="129"/>
    </row>
    <row r="542" spans="2:14" ht="16.5" x14ac:dyDescent="0.3">
      <c r="B542" s="102">
        <v>454</v>
      </c>
      <c r="C542" s="102">
        <v>33400</v>
      </c>
      <c r="D542" s="102">
        <v>22699</v>
      </c>
      <c r="E542" s="18" t="s">
        <v>607</v>
      </c>
      <c r="F542" s="107">
        <v>20000</v>
      </c>
      <c r="N542" s="129"/>
    </row>
    <row r="543" spans="2:14" ht="16.5" x14ac:dyDescent="0.3">
      <c r="B543" s="102">
        <v>454</v>
      </c>
      <c r="C543" s="102" t="s">
        <v>598</v>
      </c>
      <c r="D543" s="102">
        <v>22700</v>
      </c>
      <c r="E543" s="18" t="s">
        <v>611</v>
      </c>
      <c r="F543" s="107">
        <v>16803.310000000001</v>
      </c>
      <c r="N543" s="129"/>
    </row>
    <row r="544" spans="2:14" ht="16.5" x14ac:dyDescent="0.3">
      <c r="B544" s="102">
        <v>454</v>
      </c>
      <c r="C544" s="102" t="s">
        <v>598</v>
      </c>
      <c r="D544" s="102">
        <v>22799</v>
      </c>
      <c r="E544" s="18" t="s">
        <v>605</v>
      </c>
      <c r="F544" s="107">
        <v>1000</v>
      </c>
      <c r="N544" s="129"/>
    </row>
    <row r="545" spans="2:14" ht="16.5" x14ac:dyDescent="0.3">
      <c r="B545" s="102">
        <v>454</v>
      </c>
      <c r="C545" s="102">
        <v>33400</v>
      </c>
      <c r="D545" s="102">
        <v>48001</v>
      </c>
      <c r="E545" s="18" t="s">
        <v>693</v>
      </c>
      <c r="F545" s="107">
        <v>1700</v>
      </c>
      <c r="N545" s="129"/>
    </row>
    <row r="546" spans="2:14" ht="16.5" x14ac:dyDescent="0.3">
      <c r="B546" s="102">
        <v>454</v>
      </c>
      <c r="C546" s="102">
        <v>33400</v>
      </c>
      <c r="D546" s="102">
        <v>48003</v>
      </c>
      <c r="E546" s="18" t="s">
        <v>694</v>
      </c>
      <c r="F546" s="107">
        <v>2100</v>
      </c>
      <c r="N546" s="129"/>
    </row>
    <row r="547" spans="2:14" ht="16.5" x14ac:dyDescent="0.3">
      <c r="B547" s="102">
        <v>454</v>
      </c>
      <c r="C547" s="102">
        <v>33400</v>
      </c>
      <c r="D547" s="102">
        <v>48004</v>
      </c>
      <c r="E547" s="18" t="s">
        <v>695</v>
      </c>
      <c r="F547" s="107">
        <v>2100</v>
      </c>
      <c r="N547" s="129"/>
    </row>
    <row r="548" spans="2:14" ht="16.5" x14ac:dyDescent="0.3">
      <c r="B548" s="102">
        <v>454</v>
      </c>
      <c r="C548" s="102">
        <v>33002</v>
      </c>
      <c r="D548" s="102">
        <v>62300</v>
      </c>
      <c r="E548" s="18" t="s">
        <v>610</v>
      </c>
      <c r="F548" s="107">
        <v>1000</v>
      </c>
      <c r="N548" s="129"/>
    </row>
    <row r="549" spans="2:14" ht="16.5" x14ac:dyDescent="0.3">
      <c r="B549" s="102">
        <v>454</v>
      </c>
      <c r="C549" s="102">
        <v>33002</v>
      </c>
      <c r="D549" s="102">
        <v>62500</v>
      </c>
      <c r="E549" s="18" t="s">
        <v>609</v>
      </c>
      <c r="F549" s="107">
        <v>500</v>
      </c>
      <c r="N549" s="129"/>
    </row>
    <row r="550" spans="2:14" ht="16.5" x14ac:dyDescent="0.3">
      <c r="B550" s="102">
        <v>454</v>
      </c>
      <c r="C550" s="102">
        <v>33002</v>
      </c>
      <c r="D550" s="102">
        <v>64000</v>
      </c>
      <c r="E550" s="18" t="s">
        <v>608</v>
      </c>
      <c r="F550" s="107">
        <v>700</v>
      </c>
      <c r="N550" s="129"/>
    </row>
    <row r="551" spans="2:14" ht="15.75" x14ac:dyDescent="0.25">
      <c r="B551" s="21">
        <v>454</v>
      </c>
      <c r="C551" s="22"/>
      <c r="D551" s="22"/>
      <c r="E551" s="23" t="s">
        <v>613</v>
      </c>
      <c r="F551" s="38">
        <f>SUM(F535:F550)</f>
        <v>101253.31</v>
      </c>
      <c r="N551" s="131"/>
    </row>
    <row r="552" spans="2:14" x14ac:dyDescent="0.25">
      <c r="B552" s="102">
        <v>455</v>
      </c>
      <c r="C552" s="102">
        <v>92400</v>
      </c>
      <c r="D552" s="102">
        <v>22699</v>
      </c>
      <c r="E552" s="18" t="s">
        <v>614</v>
      </c>
      <c r="F552" s="107">
        <v>10000</v>
      </c>
    </row>
    <row r="553" spans="2:14" x14ac:dyDescent="0.25">
      <c r="B553" s="102">
        <v>455</v>
      </c>
      <c r="C553" s="102">
        <v>92400</v>
      </c>
      <c r="D553" s="102">
        <v>48103</v>
      </c>
      <c r="E553" s="18" t="s">
        <v>615</v>
      </c>
      <c r="F553" s="107">
        <v>1500</v>
      </c>
    </row>
    <row r="554" spans="2:14" x14ac:dyDescent="0.25">
      <c r="B554" s="102">
        <v>455</v>
      </c>
      <c r="C554" s="102">
        <v>92400</v>
      </c>
      <c r="D554" s="102">
        <v>62900</v>
      </c>
      <c r="E554" s="18" t="s">
        <v>616</v>
      </c>
      <c r="F554" s="107">
        <v>200000</v>
      </c>
    </row>
    <row r="555" spans="2:14" x14ac:dyDescent="0.25">
      <c r="B555" s="21">
        <v>455</v>
      </c>
      <c r="C555" s="22"/>
      <c r="D555" s="22"/>
      <c r="E555" s="23" t="s">
        <v>617</v>
      </c>
      <c r="F555" s="38">
        <f>SUM(F552:F554)</f>
        <v>211500</v>
      </c>
    </row>
    <row r="556" spans="2:14" x14ac:dyDescent="0.25">
      <c r="B556" s="102">
        <v>463</v>
      </c>
      <c r="C556" s="102" t="s">
        <v>618</v>
      </c>
      <c r="D556" s="102">
        <v>21300</v>
      </c>
      <c r="E556" s="18" t="s">
        <v>619</v>
      </c>
      <c r="F556" s="107">
        <v>1500</v>
      </c>
    </row>
    <row r="557" spans="2:14" x14ac:dyDescent="0.25">
      <c r="B557" s="102">
        <v>463</v>
      </c>
      <c r="C557" s="102" t="s">
        <v>602</v>
      </c>
      <c r="D557" s="102">
        <v>22602</v>
      </c>
      <c r="E557" s="18" t="s">
        <v>620</v>
      </c>
      <c r="F557" s="107">
        <v>20876</v>
      </c>
    </row>
    <row r="558" spans="2:14" x14ac:dyDescent="0.25">
      <c r="B558" s="21">
        <v>463</v>
      </c>
      <c r="C558" s="22"/>
      <c r="D558" s="22"/>
      <c r="E558" s="23" t="s">
        <v>621</v>
      </c>
      <c r="F558" s="24">
        <f>SUM(F556:F557)</f>
        <v>22376</v>
      </c>
    </row>
    <row r="559" spans="2:14" x14ac:dyDescent="0.25">
      <c r="B559" s="102">
        <v>611</v>
      </c>
      <c r="C559" s="102" t="s">
        <v>622</v>
      </c>
      <c r="D559" s="102">
        <v>22708</v>
      </c>
      <c r="E559" s="18" t="s">
        <v>623</v>
      </c>
      <c r="F559" s="107">
        <v>175000</v>
      </c>
    </row>
    <row r="560" spans="2:14" x14ac:dyDescent="0.25">
      <c r="B560" s="102">
        <v>611</v>
      </c>
      <c r="C560" s="102">
        <v>93102</v>
      </c>
      <c r="D560" s="102">
        <v>22706</v>
      </c>
      <c r="E560" s="18" t="s">
        <v>783</v>
      </c>
      <c r="F560" s="107">
        <v>2000</v>
      </c>
    </row>
    <row r="561" spans="2:6" x14ac:dyDescent="0.25">
      <c r="B561" s="102">
        <v>611</v>
      </c>
      <c r="C561" s="102" t="s">
        <v>624</v>
      </c>
      <c r="D561" s="102">
        <v>31000</v>
      </c>
      <c r="E561" s="18" t="s">
        <v>625</v>
      </c>
      <c r="F561" s="107">
        <v>70000</v>
      </c>
    </row>
    <row r="562" spans="2:6" x14ac:dyDescent="0.25">
      <c r="B562" s="102">
        <v>611</v>
      </c>
      <c r="C562" s="102" t="s">
        <v>624</v>
      </c>
      <c r="D562" s="102">
        <v>31001</v>
      </c>
      <c r="E562" s="18" t="s">
        <v>626</v>
      </c>
      <c r="F562" s="107">
        <v>50000</v>
      </c>
    </row>
    <row r="563" spans="2:6" x14ac:dyDescent="0.25">
      <c r="B563" s="102">
        <v>611</v>
      </c>
      <c r="C563" s="102">
        <v>93400</v>
      </c>
      <c r="D563" s="102">
        <v>35200</v>
      </c>
      <c r="E563" s="18" t="s">
        <v>627</v>
      </c>
      <c r="F563" s="107">
        <v>2000</v>
      </c>
    </row>
    <row r="564" spans="2:6" x14ac:dyDescent="0.25">
      <c r="B564" s="102">
        <v>611</v>
      </c>
      <c r="C564" s="102" t="s">
        <v>628</v>
      </c>
      <c r="D564" s="102">
        <v>35900</v>
      </c>
      <c r="E564" s="18" t="s">
        <v>629</v>
      </c>
      <c r="F564" s="107">
        <v>12000</v>
      </c>
    </row>
    <row r="565" spans="2:6" x14ac:dyDescent="0.25">
      <c r="B565" s="102">
        <v>611</v>
      </c>
      <c r="C565" s="102">
        <v>92900</v>
      </c>
      <c r="D565" s="102">
        <v>50000</v>
      </c>
      <c r="E565" s="18" t="s">
        <v>630</v>
      </c>
      <c r="F565" s="107">
        <v>85000</v>
      </c>
    </row>
    <row r="566" spans="2:6" x14ac:dyDescent="0.25">
      <c r="B566" s="102">
        <v>611</v>
      </c>
      <c r="C566" s="102" t="s">
        <v>624</v>
      </c>
      <c r="D566" s="102">
        <v>91100</v>
      </c>
      <c r="E566" s="18" t="s">
        <v>782</v>
      </c>
      <c r="F566" s="107">
        <v>305000</v>
      </c>
    </row>
    <row r="567" spans="2:6" x14ac:dyDescent="0.25">
      <c r="B567" s="102">
        <v>611</v>
      </c>
      <c r="C567" s="102" t="s">
        <v>624</v>
      </c>
      <c r="D567" s="102">
        <v>91300</v>
      </c>
      <c r="E567" s="18" t="s">
        <v>631</v>
      </c>
      <c r="F567" s="107">
        <v>825000</v>
      </c>
    </row>
    <row r="568" spans="2:6" x14ac:dyDescent="0.25">
      <c r="B568" s="21">
        <v>611</v>
      </c>
      <c r="C568" s="22"/>
      <c r="D568" s="22"/>
      <c r="E568" s="23" t="s">
        <v>632</v>
      </c>
      <c r="F568" s="38">
        <f>SUM(F559:F567)</f>
        <v>1526000</v>
      </c>
    </row>
    <row r="569" spans="2:6" x14ac:dyDescent="0.25">
      <c r="B569" s="102">
        <v>621</v>
      </c>
      <c r="C569" s="102">
        <v>43000</v>
      </c>
      <c r="D569" s="102">
        <v>21200</v>
      </c>
      <c r="E569" s="18" t="s">
        <v>756</v>
      </c>
      <c r="F569" s="107">
        <v>2000</v>
      </c>
    </row>
    <row r="570" spans="2:6" x14ac:dyDescent="0.25">
      <c r="B570" s="102">
        <v>621</v>
      </c>
      <c r="C570" s="102">
        <v>43000</v>
      </c>
      <c r="D570" s="102">
        <v>22000</v>
      </c>
      <c r="E570" s="18" t="s">
        <v>767</v>
      </c>
      <c r="F570" s="107">
        <v>2500</v>
      </c>
    </row>
    <row r="571" spans="2:6" x14ac:dyDescent="0.25">
      <c r="B571" s="102">
        <v>621</v>
      </c>
      <c r="C571" s="102">
        <v>43000</v>
      </c>
      <c r="D571" s="102">
        <v>22100</v>
      </c>
      <c r="E571" s="18" t="s">
        <v>716</v>
      </c>
      <c r="F571" s="107">
        <v>7500</v>
      </c>
    </row>
    <row r="572" spans="2:6" x14ac:dyDescent="0.25">
      <c r="B572" s="102">
        <v>621</v>
      </c>
      <c r="C572" s="102">
        <v>43000</v>
      </c>
      <c r="D572" s="102">
        <v>22101</v>
      </c>
      <c r="E572" s="18" t="s">
        <v>717</v>
      </c>
      <c r="F572" s="107">
        <v>800</v>
      </c>
    </row>
    <row r="573" spans="2:6" x14ac:dyDescent="0.25">
      <c r="B573" s="102">
        <v>621</v>
      </c>
      <c r="C573" s="102">
        <v>43000</v>
      </c>
      <c r="D573" s="102">
        <v>22602</v>
      </c>
      <c r="E573" s="18" t="s">
        <v>766</v>
      </c>
      <c r="F573" s="107">
        <v>10000</v>
      </c>
    </row>
    <row r="574" spans="2:6" x14ac:dyDescent="0.25">
      <c r="B574" s="102">
        <v>621</v>
      </c>
      <c r="C574" s="102" t="s">
        <v>633</v>
      </c>
      <c r="D574" s="102">
        <v>22602</v>
      </c>
      <c r="E574" s="18" t="s">
        <v>634</v>
      </c>
      <c r="F574" s="107">
        <v>20000</v>
      </c>
    </row>
    <row r="575" spans="2:6" x14ac:dyDescent="0.25">
      <c r="B575" s="102">
        <v>621</v>
      </c>
      <c r="C575" s="102" t="s">
        <v>633</v>
      </c>
      <c r="D575" s="102">
        <v>22606</v>
      </c>
      <c r="E575" s="18" t="s">
        <v>635</v>
      </c>
      <c r="F575" s="107">
        <v>35000</v>
      </c>
    </row>
    <row r="576" spans="2:6" x14ac:dyDescent="0.25">
      <c r="B576" s="102">
        <v>621</v>
      </c>
      <c r="C576" s="102">
        <v>32600</v>
      </c>
      <c r="D576" s="102">
        <v>22606</v>
      </c>
      <c r="E576" s="18" t="s">
        <v>636</v>
      </c>
      <c r="F576" s="107">
        <v>25000</v>
      </c>
    </row>
    <row r="577" spans="2:6" x14ac:dyDescent="0.25">
      <c r="B577" s="102">
        <v>621</v>
      </c>
      <c r="C577" s="102" t="s">
        <v>637</v>
      </c>
      <c r="D577" s="102">
        <v>22606</v>
      </c>
      <c r="E577" s="18" t="s">
        <v>638</v>
      </c>
      <c r="F577" s="107">
        <v>15000</v>
      </c>
    </row>
    <row r="578" spans="2:6" x14ac:dyDescent="0.25">
      <c r="B578" s="102">
        <v>621</v>
      </c>
      <c r="C578" s="102">
        <v>43110</v>
      </c>
      <c r="D578" s="102">
        <v>22699</v>
      </c>
      <c r="E578" s="18" t="s">
        <v>643</v>
      </c>
      <c r="F578" s="107">
        <v>40000</v>
      </c>
    </row>
    <row r="579" spans="2:6" x14ac:dyDescent="0.25">
      <c r="B579" s="102">
        <v>621</v>
      </c>
      <c r="C579" s="102" t="s">
        <v>639</v>
      </c>
      <c r="D579" s="102">
        <v>22699</v>
      </c>
      <c r="E579" s="18" t="s">
        <v>640</v>
      </c>
      <c r="F579" s="107">
        <v>2700</v>
      </c>
    </row>
    <row r="580" spans="2:6" x14ac:dyDescent="0.25">
      <c r="B580" s="102">
        <v>621</v>
      </c>
      <c r="C580" s="102" t="s">
        <v>641</v>
      </c>
      <c r="D580" s="102">
        <v>22699</v>
      </c>
      <c r="E580" s="18" t="s">
        <v>642</v>
      </c>
      <c r="F580" s="107">
        <v>40000</v>
      </c>
    </row>
    <row r="581" spans="2:6" x14ac:dyDescent="0.25">
      <c r="B581" s="102">
        <v>621</v>
      </c>
      <c r="C581" s="102" t="s">
        <v>645</v>
      </c>
      <c r="D581" s="102">
        <v>22699</v>
      </c>
      <c r="E581" s="18" t="s">
        <v>646</v>
      </c>
      <c r="F581" s="107">
        <v>19000</v>
      </c>
    </row>
    <row r="582" spans="2:6" x14ac:dyDescent="0.25">
      <c r="B582" s="102">
        <v>621</v>
      </c>
      <c r="C582" s="102">
        <v>43200</v>
      </c>
      <c r="D582" s="102">
        <v>22699</v>
      </c>
      <c r="E582" s="18" t="s">
        <v>651</v>
      </c>
      <c r="F582" s="107">
        <v>30000</v>
      </c>
    </row>
    <row r="583" spans="2:6" x14ac:dyDescent="0.25">
      <c r="B583" s="102">
        <v>621</v>
      </c>
      <c r="C583" s="102">
        <v>43000</v>
      </c>
      <c r="D583" s="102">
        <v>22700</v>
      </c>
      <c r="E583" s="18" t="s">
        <v>612</v>
      </c>
      <c r="F583" s="107">
        <v>42772.07</v>
      </c>
    </row>
    <row r="584" spans="2:6" x14ac:dyDescent="0.25">
      <c r="B584" s="102">
        <v>621</v>
      </c>
      <c r="C584" s="102">
        <v>43200</v>
      </c>
      <c r="D584" s="102">
        <v>22706</v>
      </c>
      <c r="E584" s="18" t="s">
        <v>878</v>
      </c>
      <c r="F584" s="107">
        <v>3661.32</v>
      </c>
    </row>
    <row r="585" spans="2:6" x14ac:dyDescent="0.25">
      <c r="B585" s="102">
        <v>621</v>
      </c>
      <c r="C585" s="102">
        <v>43302</v>
      </c>
      <c r="D585" s="102">
        <v>22799</v>
      </c>
      <c r="E585" s="18" t="s">
        <v>938</v>
      </c>
      <c r="F585" s="107">
        <v>28000</v>
      </c>
    </row>
    <row r="586" spans="2:6" x14ac:dyDescent="0.25">
      <c r="B586" s="102">
        <v>621</v>
      </c>
      <c r="C586" s="102">
        <v>24100</v>
      </c>
      <c r="D586" s="102">
        <v>46500</v>
      </c>
      <c r="E586" s="18" t="s">
        <v>648</v>
      </c>
      <c r="F586" s="107">
        <v>12500</v>
      </c>
    </row>
    <row r="587" spans="2:6" x14ac:dyDescent="0.25">
      <c r="B587" s="102">
        <v>621</v>
      </c>
      <c r="C587" s="102">
        <v>43200</v>
      </c>
      <c r="D587" s="102">
        <v>46500</v>
      </c>
      <c r="E587" s="18" t="s">
        <v>649</v>
      </c>
      <c r="F587" s="107">
        <v>2000</v>
      </c>
    </row>
    <row r="588" spans="2:6" x14ac:dyDescent="0.25">
      <c r="B588" s="102">
        <v>621</v>
      </c>
      <c r="C588" s="102">
        <v>24100</v>
      </c>
      <c r="D588" s="102">
        <v>47000</v>
      </c>
      <c r="E588" s="18" t="s">
        <v>650</v>
      </c>
      <c r="F588" s="107">
        <v>75000</v>
      </c>
    </row>
    <row r="589" spans="2:6" x14ac:dyDescent="0.25">
      <c r="B589" s="102">
        <v>621</v>
      </c>
      <c r="C589" s="102">
        <v>43302</v>
      </c>
      <c r="D589" s="102">
        <v>47900</v>
      </c>
      <c r="E589" s="18" t="s">
        <v>652</v>
      </c>
      <c r="F589" s="107">
        <v>12000</v>
      </c>
    </row>
    <row r="590" spans="2:6" x14ac:dyDescent="0.25">
      <c r="B590" s="102">
        <v>621</v>
      </c>
      <c r="C590" s="102">
        <v>43000</v>
      </c>
      <c r="D590" s="102">
        <v>47900</v>
      </c>
      <c r="E590" s="18" t="s">
        <v>644</v>
      </c>
      <c r="F590" s="107">
        <v>60000</v>
      </c>
    </row>
    <row r="591" spans="2:6" x14ac:dyDescent="0.25">
      <c r="B591" s="102">
        <v>621</v>
      </c>
      <c r="C591" s="102">
        <v>24100</v>
      </c>
      <c r="D591" s="102">
        <v>48000</v>
      </c>
      <c r="E591" s="18" t="s">
        <v>647</v>
      </c>
      <c r="F591" s="107">
        <v>1500</v>
      </c>
    </row>
    <row r="592" spans="2:6" x14ac:dyDescent="0.25">
      <c r="B592" s="102">
        <v>621</v>
      </c>
      <c r="C592" s="102">
        <v>24101</v>
      </c>
      <c r="D592" s="102">
        <v>62501</v>
      </c>
      <c r="E592" s="18" t="s">
        <v>879</v>
      </c>
      <c r="F592" s="107">
        <v>5000</v>
      </c>
    </row>
    <row r="593" spans="2:6" x14ac:dyDescent="0.25">
      <c r="B593" s="21">
        <v>621</v>
      </c>
      <c r="C593" s="22"/>
      <c r="D593" s="22"/>
      <c r="E593" s="23" t="s">
        <v>653</v>
      </c>
      <c r="F593" s="38">
        <f>SUM(F569:F592)</f>
        <v>491933.39</v>
      </c>
    </row>
    <row r="594" spans="2:6" x14ac:dyDescent="0.25">
      <c r="B594" s="25"/>
      <c r="C594" s="26"/>
      <c r="D594" s="26"/>
      <c r="E594" s="16"/>
      <c r="F594" s="17"/>
    </row>
    <row r="595" spans="2:6" ht="16.5" thickBot="1" x14ac:dyDescent="0.3">
      <c r="B595" s="15"/>
      <c r="C595" s="14"/>
      <c r="D595" s="15"/>
      <c r="E595" s="13" t="s">
        <v>687</v>
      </c>
      <c r="F595" s="13">
        <f>+F19+F25+F28+F243+F251+F256+F268+F292+F303+F329+F372+F376+F378+F381+F401+F405+F425+F430+F448+F500+F534+F551+F555+F558+F568+F593+F31</f>
        <v>21912097.010013394</v>
      </c>
    </row>
    <row r="596" spans="2:6" x14ac:dyDescent="0.25">
      <c r="B596" s="25"/>
      <c r="C596" s="26"/>
      <c r="D596" s="26"/>
      <c r="E596" s="16"/>
      <c r="F596" s="27"/>
    </row>
    <row r="597" spans="2:6" x14ac:dyDescent="0.25">
      <c r="B597" s="25"/>
      <c r="C597" s="26"/>
      <c r="D597" s="26"/>
      <c r="E597" s="16"/>
      <c r="F597" s="27"/>
    </row>
    <row r="598" spans="2:6" x14ac:dyDescent="0.25">
      <c r="D598" s="26"/>
      <c r="E598" s="16"/>
      <c r="F598" s="27"/>
    </row>
    <row r="599" spans="2:6" x14ac:dyDescent="0.25">
      <c r="D599" s="26"/>
      <c r="E599" s="16"/>
      <c r="F599" s="27"/>
    </row>
    <row r="600" spans="2:6" ht="15.75" thickBot="1" x14ac:dyDescent="0.3">
      <c r="D600" s="26"/>
      <c r="E600" s="16"/>
      <c r="F600" s="27"/>
    </row>
    <row r="601" spans="2:6" ht="16.5" thickBot="1" x14ac:dyDescent="0.3">
      <c r="D601" s="82" t="s">
        <v>148</v>
      </c>
      <c r="E601" s="83" t="s">
        <v>654</v>
      </c>
      <c r="F601" s="84">
        <v>2021</v>
      </c>
    </row>
    <row r="602" spans="2:6" ht="17.25" thickTop="1" thickBot="1" x14ac:dyDescent="0.3">
      <c r="D602" s="85">
        <f>B19</f>
        <v>120</v>
      </c>
      <c r="E602" s="86" t="str">
        <f>E19</f>
        <v>SERVEIS GENERALS</v>
      </c>
      <c r="F602" s="87">
        <f>F19</f>
        <v>234720.16999999998</v>
      </c>
    </row>
    <row r="603" spans="2:6" ht="17.25" thickTop="1" thickBot="1" x14ac:dyDescent="0.3">
      <c r="D603" s="85">
        <f>B25</f>
        <v>121</v>
      </c>
      <c r="E603" s="86" t="str">
        <f>E25</f>
        <v>SECRETARIA</v>
      </c>
      <c r="F603" s="87">
        <f>F25</f>
        <v>286499.73</v>
      </c>
    </row>
    <row r="604" spans="2:6" ht="17.25" thickTop="1" thickBot="1" x14ac:dyDescent="0.3">
      <c r="D604" s="85">
        <f>B28</f>
        <v>123</v>
      </c>
      <c r="E604" s="86" t="str">
        <f>E28</f>
        <v>ALCALDIA</v>
      </c>
      <c r="F604" s="87">
        <f>F28</f>
        <v>16550</v>
      </c>
    </row>
    <row r="605" spans="2:6" ht="17.25" thickTop="1" thickBot="1" x14ac:dyDescent="0.3">
      <c r="D605" s="85">
        <f>B31</f>
        <v>124</v>
      </c>
      <c r="E605" s="86" t="str">
        <f>E31</f>
        <v>CÀRRECS ELECTES</v>
      </c>
      <c r="F605" s="87">
        <f>F31</f>
        <v>171520</v>
      </c>
    </row>
    <row r="606" spans="2:6" ht="17.25" thickTop="1" thickBot="1" x14ac:dyDescent="0.3">
      <c r="D606" s="85">
        <f>B243</f>
        <v>127</v>
      </c>
      <c r="E606" s="86" t="str">
        <f>E243</f>
        <v>RECURSOS HUMANS</v>
      </c>
      <c r="F606" s="87">
        <f>F243</f>
        <v>6550934.4000000004</v>
      </c>
    </row>
    <row r="607" spans="2:6" ht="17.25" thickTop="1" thickBot="1" x14ac:dyDescent="0.3">
      <c r="D607" s="85">
        <f>B251</f>
        <v>128</v>
      </c>
      <c r="E607" s="86" t="str">
        <f>E251</f>
        <v>INFORMÀTICA</v>
      </c>
      <c r="F607" s="87">
        <f>F251</f>
        <v>239160</v>
      </c>
    </row>
    <row r="608" spans="2:6" ht="17.25" thickTop="1" thickBot="1" x14ac:dyDescent="0.3">
      <c r="D608" s="85">
        <f>B256</f>
        <v>129</v>
      </c>
      <c r="E608" s="86" t="str">
        <f>E256</f>
        <v>TRANSPORT PÚBLIC</v>
      </c>
      <c r="F608" s="87">
        <f>F256</f>
        <v>433000</v>
      </c>
    </row>
    <row r="609" spans="4:6" ht="17.25" thickTop="1" thickBot="1" x14ac:dyDescent="0.3">
      <c r="D609" s="85">
        <f>B268</f>
        <v>221</v>
      </c>
      <c r="E609" s="86" t="str">
        <f>E268</f>
        <v>POLICIA LOCAL</v>
      </c>
      <c r="F609" s="87">
        <f>F268</f>
        <v>229762.83</v>
      </c>
    </row>
    <row r="610" spans="4:6" ht="17.25" thickTop="1" thickBot="1" x14ac:dyDescent="0.3">
      <c r="D610" s="85">
        <f>B292</f>
        <v>313</v>
      </c>
      <c r="E610" s="86" t="str">
        <f>E292</f>
        <v>BENESTAR SOCIAL</v>
      </c>
      <c r="F610" s="87">
        <f>F292</f>
        <v>573574.36</v>
      </c>
    </row>
    <row r="611" spans="4:6" ht="17.25" thickTop="1" thickBot="1" x14ac:dyDescent="0.3">
      <c r="D611" s="85">
        <f>B303</f>
        <v>413</v>
      </c>
      <c r="E611" s="86" t="str">
        <f>E303</f>
        <v>SERVEIS DE SANEJAMENT</v>
      </c>
      <c r="F611" s="87">
        <f>F303</f>
        <v>3370762.5300000003</v>
      </c>
    </row>
    <row r="612" spans="4:6" ht="17.25" thickTop="1" thickBot="1" x14ac:dyDescent="0.3">
      <c r="D612" s="85">
        <f>B329</f>
        <v>421</v>
      </c>
      <c r="E612" s="86" t="str">
        <f>E329</f>
        <v>LLARS D'INFANTS MUNICIPALS</v>
      </c>
      <c r="F612" s="87">
        <f>F329</f>
        <v>212851.47999999998</v>
      </c>
    </row>
    <row r="613" spans="4:6" ht="17.25" thickTop="1" thickBot="1" x14ac:dyDescent="0.3">
      <c r="D613" s="85">
        <f>B372</f>
        <v>422</v>
      </c>
      <c r="E613" s="86" t="str">
        <f>E372</f>
        <v>CENTRES D'EDUCACIÓ INFANTIL I PRIMÀRIA (CEIP)</v>
      </c>
      <c r="F613" s="87">
        <f>F372</f>
        <v>528549.0784</v>
      </c>
    </row>
    <row r="614" spans="4:6" ht="17.25" thickTop="1" thickBot="1" x14ac:dyDescent="0.3">
      <c r="D614" s="85">
        <f>B376</f>
        <v>423</v>
      </c>
      <c r="E614" s="86" t="str">
        <f>E376</f>
        <v>ESCOLA D'ADULTS</v>
      </c>
      <c r="F614" s="87">
        <f>F376</f>
        <v>1900</v>
      </c>
    </row>
    <row r="615" spans="4:6" ht="17.25" thickTop="1" thickBot="1" x14ac:dyDescent="0.3">
      <c r="D615" s="85">
        <v>424</v>
      </c>
      <c r="E615" s="86" t="s">
        <v>655</v>
      </c>
      <c r="F615" s="87">
        <v>1500</v>
      </c>
    </row>
    <row r="616" spans="4:6" ht="17.25" thickTop="1" thickBot="1" x14ac:dyDescent="0.3">
      <c r="D616" s="85">
        <f>B381</f>
        <v>425</v>
      </c>
      <c r="E616" s="86" t="str">
        <f>E381</f>
        <v>INSTITUTS D'ENSENYAMENT SECUNDARI (IES)</v>
      </c>
      <c r="F616" s="87">
        <f>F381</f>
        <v>4500</v>
      </c>
    </row>
    <row r="617" spans="4:6" ht="17.25" thickTop="1" thickBot="1" x14ac:dyDescent="0.3">
      <c r="D617" s="85">
        <f>B401</f>
        <v>432</v>
      </c>
      <c r="E617" s="86" t="str">
        <f>E401</f>
        <v>SERVEIS TÈCNICS URBANÍSTICS</v>
      </c>
      <c r="F617" s="87">
        <f>F401</f>
        <v>4322942.9000000004</v>
      </c>
    </row>
    <row r="618" spans="4:6" ht="17.25" thickTop="1" thickBot="1" x14ac:dyDescent="0.3">
      <c r="D618" s="85">
        <f>B405</f>
        <v>443</v>
      </c>
      <c r="E618" s="86" t="str">
        <f>E405</f>
        <v>SERVEIS DE CEMENTIRI</v>
      </c>
      <c r="F618" s="87">
        <f>F405</f>
        <v>105403.65</v>
      </c>
    </row>
    <row r="619" spans="4:6" ht="17.25" thickTop="1" thickBot="1" x14ac:dyDescent="0.3">
      <c r="D619" s="85">
        <f>B425</f>
        <v>444</v>
      </c>
      <c r="E619" s="86" t="str">
        <f>E425</f>
        <v>BRIGADA D'OBRES I SERVEIS</v>
      </c>
      <c r="F619" s="87">
        <f>F425</f>
        <v>757954.87161339808</v>
      </c>
    </row>
    <row r="620" spans="4:6" ht="17.25" thickTop="1" thickBot="1" x14ac:dyDescent="0.3">
      <c r="D620" s="85">
        <f>B430</f>
        <v>445</v>
      </c>
      <c r="E620" s="86" t="str">
        <f>E430</f>
        <v>BRIGADA DE JARDINERIA</v>
      </c>
      <c r="F620" s="87">
        <f>F430</f>
        <v>312819</v>
      </c>
    </row>
    <row r="621" spans="4:6" ht="17.25" thickTop="1" thickBot="1" x14ac:dyDescent="0.3">
      <c r="D621" s="85">
        <f>B448</f>
        <v>446</v>
      </c>
      <c r="E621" s="86" t="str">
        <f>E448</f>
        <v>QUALITAT AMBIENTAL I MEDI NATURAL</v>
      </c>
      <c r="F621" s="87">
        <f>F448</f>
        <v>407267.86</v>
      </c>
    </row>
    <row r="622" spans="4:6" ht="17.25" thickTop="1" thickBot="1" x14ac:dyDescent="0.3">
      <c r="D622" s="85">
        <f>B500</f>
        <v>451</v>
      </c>
      <c r="E622" s="86" t="str">
        <f>E500</f>
        <v>CULTURA</v>
      </c>
      <c r="F622" s="87">
        <f>F500</f>
        <v>307311.44999999995</v>
      </c>
    </row>
    <row r="623" spans="4:6" ht="17.25" thickTop="1" thickBot="1" x14ac:dyDescent="0.3">
      <c r="D623" s="85">
        <f>B534</f>
        <v>452</v>
      </c>
      <c r="E623" s="86" t="str">
        <f>E534</f>
        <v>ESPORTS</v>
      </c>
      <c r="F623" s="87">
        <f>F534</f>
        <v>489550</v>
      </c>
    </row>
    <row r="624" spans="4:6" ht="17.25" thickTop="1" thickBot="1" x14ac:dyDescent="0.3">
      <c r="D624" s="85">
        <f>B551</f>
        <v>454</v>
      </c>
      <c r="E624" s="86" t="str">
        <f>E551</f>
        <v>JOVENTUT</v>
      </c>
      <c r="F624" s="87">
        <f>F551</f>
        <v>101253.31</v>
      </c>
    </row>
    <row r="625" spans="2:7" ht="17.25" thickTop="1" thickBot="1" x14ac:dyDescent="0.3">
      <c r="D625" s="85">
        <f>B555</f>
        <v>455</v>
      </c>
      <c r="E625" s="86" t="str">
        <f>E555</f>
        <v>RELACIONS AMB ENTITATS</v>
      </c>
      <c r="F625" s="87">
        <f>F555</f>
        <v>211500</v>
      </c>
    </row>
    <row r="626" spans="2:7" ht="17.25" thickTop="1" thickBot="1" x14ac:dyDescent="0.3">
      <c r="D626" s="85">
        <f>B558</f>
        <v>463</v>
      </c>
      <c r="E626" s="86" t="str">
        <f>E558</f>
        <v>COMUNICACIÓ I PUBLICACIONS CIUTADANES</v>
      </c>
      <c r="F626" s="87">
        <f>F558</f>
        <v>22376</v>
      </c>
    </row>
    <row r="627" spans="2:7" ht="17.25" thickTop="1" thickBot="1" x14ac:dyDescent="0.3">
      <c r="D627" s="85">
        <f>B568</f>
        <v>611</v>
      </c>
      <c r="E627" s="86" t="str">
        <f>E568</f>
        <v>HISENDA</v>
      </c>
      <c r="F627" s="87">
        <f>F568</f>
        <v>1526000</v>
      </c>
    </row>
    <row r="628" spans="2:7" ht="17.25" thickTop="1" thickBot="1" x14ac:dyDescent="0.3">
      <c r="D628" s="88">
        <f>B590</f>
        <v>621</v>
      </c>
      <c r="E628" s="89" t="str">
        <f>E593</f>
        <v>PROMOCIÓ ECONÒMICA</v>
      </c>
      <c r="F628" s="90">
        <f>F593</f>
        <v>491933.39</v>
      </c>
    </row>
    <row r="629" spans="2:7" ht="16.5" thickBot="1" x14ac:dyDescent="0.3">
      <c r="D629" s="91"/>
      <c r="E629" s="92"/>
      <c r="F629" s="93"/>
    </row>
    <row r="630" spans="2:7" ht="16.5" thickBot="1" x14ac:dyDescent="0.3">
      <c r="D630" s="174" t="s">
        <v>945</v>
      </c>
      <c r="E630" s="175"/>
      <c r="F630" s="94">
        <f>SUM(F602:F628)</f>
        <v>21912097.010013394</v>
      </c>
    </row>
    <row r="631" spans="2:7" ht="16.5" x14ac:dyDescent="0.3">
      <c r="B631" s="28"/>
      <c r="C631" s="29"/>
      <c r="D631" s="95"/>
      <c r="E631" s="96"/>
      <c r="F631" s="96"/>
    </row>
    <row r="632" spans="2:7" ht="15.75" x14ac:dyDescent="0.25">
      <c r="D632" s="56"/>
      <c r="E632" s="56"/>
    </row>
    <row r="633" spans="2:7" x14ac:dyDescent="0.25">
      <c r="F633" s="55"/>
      <c r="G633" s="55"/>
    </row>
  </sheetData>
  <autoFilter ref="B5:O593"/>
  <sortState ref="B568:F591">
    <sortCondition ref="D568:D591"/>
  </sortState>
  <mergeCells count="2">
    <mergeCell ref="B1:F1"/>
    <mergeCell ref="D630:E6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10" orientation="portrait" r:id="rId1"/>
  <headerFooter>
    <oddHeader xml:space="preserve">&amp;L&amp;"Arial Narrow,Normal"&amp;12Regidoria d'Hisenda
</oddHeader>
    <oddFooter>Página &amp;P</oddFooter>
  </headerFooter>
  <rowBreaks count="7" manualBreakCount="7">
    <brk id="243" max="16383" man="1"/>
    <brk id="289" max="16383" man="1"/>
    <brk id="329" max="16383" man="1"/>
    <brk id="381" max="16383" man="1"/>
    <brk id="401" max="16383" man="1"/>
    <brk id="430" max="16383" man="1"/>
    <brk id="597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95"/>
  <sheetViews>
    <sheetView tabSelected="1" topLeftCell="B1" workbookViewId="0">
      <selection activeCell="B576" sqref="B1:F576"/>
    </sheetView>
  </sheetViews>
  <sheetFormatPr baseColWidth="10" defaultRowHeight="15" x14ac:dyDescent="0.25"/>
  <cols>
    <col min="2" max="2" width="8.140625" bestFit="1" customWidth="1"/>
    <col min="3" max="4" width="10.28515625" bestFit="1" customWidth="1"/>
    <col min="5" max="5" width="69.28515625" bestFit="1" customWidth="1"/>
    <col min="6" max="7" width="15.7109375" customWidth="1"/>
    <col min="9" max="9" width="16.42578125" customWidth="1"/>
    <col min="10" max="10" width="11.42578125" customWidth="1"/>
    <col min="11" max="11" width="42.5703125" customWidth="1"/>
    <col min="12" max="12" width="14.85546875" customWidth="1"/>
    <col min="13" max="13" width="14" customWidth="1"/>
    <col min="14" max="14" width="16.28515625" customWidth="1"/>
  </cols>
  <sheetData>
    <row r="1" spans="2:6" ht="50.25" customHeight="1" x14ac:dyDescent="0.25">
      <c r="B1" s="173" t="s">
        <v>875</v>
      </c>
      <c r="C1" s="173"/>
      <c r="D1" s="173"/>
      <c r="E1" s="173"/>
      <c r="F1" s="173"/>
    </row>
    <row r="2" spans="2:6" ht="31.5" x14ac:dyDescent="0.25">
      <c r="B2" s="30"/>
      <c r="C2" s="30"/>
      <c r="D2" s="31"/>
      <c r="E2" s="32" t="s">
        <v>751</v>
      </c>
      <c r="F2" s="32" t="s">
        <v>874</v>
      </c>
    </row>
    <row r="3" spans="2:6" x14ac:dyDescent="0.25">
      <c r="B3" s="33"/>
      <c r="C3" s="34"/>
      <c r="D3" s="34"/>
      <c r="E3" s="20"/>
      <c r="F3" s="35"/>
    </row>
    <row r="4" spans="2:6" x14ac:dyDescent="0.25">
      <c r="B4" s="100" t="s">
        <v>148</v>
      </c>
      <c r="C4" s="100" t="s">
        <v>149</v>
      </c>
      <c r="D4" s="100" t="s">
        <v>150</v>
      </c>
      <c r="E4" s="36" t="s">
        <v>151</v>
      </c>
      <c r="F4" s="37">
        <v>2021</v>
      </c>
    </row>
    <row r="5" spans="2:6" x14ac:dyDescent="0.25">
      <c r="B5" s="146">
        <v>127</v>
      </c>
      <c r="C5" s="146">
        <v>13200</v>
      </c>
      <c r="D5" s="147">
        <v>12003</v>
      </c>
      <c r="E5" s="19" t="s">
        <v>184</v>
      </c>
      <c r="F5" s="97">
        <f>16553.79*14-0.02</f>
        <v>231753.04</v>
      </c>
    </row>
    <row r="6" spans="2:6" x14ac:dyDescent="0.25">
      <c r="B6" s="147">
        <v>127</v>
      </c>
      <c r="C6" s="147">
        <v>13200</v>
      </c>
      <c r="D6" s="147">
        <v>12004</v>
      </c>
      <c r="E6" s="19" t="s">
        <v>185</v>
      </c>
      <c r="F6" s="97">
        <f>3936.36*14-0.03</f>
        <v>55109.01</v>
      </c>
    </row>
    <row r="7" spans="2:6" x14ac:dyDescent="0.25">
      <c r="B7" s="147">
        <v>127</v>
      </c>
      <c r="C7" s="147">
        <v>13200</v>
      </c>
      <c r="D7" s="147">
        <v>12006</v>
      </c>
      <c r="E7" s="148" t="s">
        <v>186</v>
      </c>
      <c r="F7" s="97">
        <f>2462.7*14</f>
        <v>34477.799999999996</v>
      </c>
    </row>
    <row r="8" spans="2:6" x14ac:dyDescent="0.25">
      <c r="B8" s="147">
        <v>127</v>
      </c>
      <c r="C8" s="147">
        <v>13200</v>
      </c>
      <c r="D8" s="147">
        <v>12100</v>
      </c>
      <c r="E8" s="19" t="s">
        <v>187</v>
      </c>
      <c r="F8" s="97">
        <f>10100.42*14</f>
        <v>141405.88</v>
      </c>
    </row>
    <row r="9" spans="2:6" x14ac:dyDescent="0.25">
      <c r="B9" s="147">
        <v>127</v>
      </c>
      <c r="C9" s="147">
        <v>13200</v>
      </c>
      <c r="D9" s="147">
        <v>12101</v>
      </c>
      <c r="E9" s="19" t="s">
        <v>188</v>
      </c>
      <c r="F9" s="97">
        <f>17565.84*14</f>
        <v>245921.76</v>
      </c>
    </row>
    <row r="10" spans="2:6" x14ac:dyDescent="0.25">
      <c r="B10" s="147">
        <v>127</v>
      </c>
      <c r="C10" s="147">
        <v>13200</v>
      </c>
      <c r="D10" s="147">
        <v>12103</v>
      </c>
      <c r="E10" s="19" t="s">
        <v>189</v>
      </c>
      <c r="F10" s="97">
        <f>11270.59+31509.14+2021</f>
        <v>44800.729999999996</v>
      </c>
    </row>
    <row r="11" spans="2:6" x14ac:dyDescent="0.25">
      <c r="B11" s="147">
        <v>127</v>
      </c>
      <c r="C11" s="147">
        <v>13200</v>
      </c>
      <c r="D11" s="147">
        <v>16000</v>
      </c>
      <c r="E11" s="20" t="s">
        <v>190</v>
      </c>
      <c r="F11" s="97">
        <v>327120.45</v>
      </c>
    </row>
    <row r="12" spans="2:6" x14ac:dyDescent="0.25">
      <c r="B12" s="146">
        <v>127</v>
      </c>
      <c r="C12" s="146">
        <v>13200</v>
      </c>
      <c r="D12" s="147">
        <v>13000</v>
      </c>
      <c r="E12" s="19" t="s">
        <v>191</v>
      </c>
      <c r="F12" s="97">
        <f>26684.23-F13+0.01</f>
        <v>24598.399999999998</v>
      </c>
    </row>
    <row r="13" spans="2:6" x14ac:dyDescent="0.25">
      <c r="B13" s="147">
        <v>127</v>
      </c>
      <c r="C13" s="146">
        <v>13200</v>
      </c>
      <c r="D13" s="147">
        <v>13002</v>
      </c>
      <c r="E13" s="148" t="s">
        <v>192</v>
      </c>
      <c r="F13" s="97">
        <f>148.99*14-0.02</f>
        <v>2085.84</v>
      </c>
    </row>
    <row r="14" spans="2:6" x14ac:dyDescent="0.25">
      <c r="B14" s="146">
        <v>127</v>
      </c>
      <c r="C14" s="146">
        <v>13200</v>
      </c>
      <c r="D14" s="146">
        <v>16000</v>
      </c>
      <c r="E14" s="20" t="s">
        <v>193</v>
      </c>
      <c r="F14" s="97">
        <v>8890.73</v>
      </c>
    </row>
    <row r="15" spans="2:6" x14ac:dyDescent="0.25">
      <c r="B15" s="146">
        <v>127</v>
      </c>
      <c r="C15" s="146">
        <v>15100</v>
      </c>
      <c r="D15" s="146">
        <v>12000</v>
      </c>
      <c r="E15" s="19" t="s">
        <v>194</v>
      </c>
      <c r="F15" s="97">
        <f>4856.72*14-0.03</f>
        <v>67994.05</v>
      </c>
    </row>
    <row r="16" spans="2:6" x14ac:dyDescent="0.25">
      <c r="B16" s="146">
        <v>127</v>
      </c>
      <c r="C16" s="146">
        <v>15100</v>
      </c>
      <c r="D16" s="146">
        <v>12001</v>
      </c>
      <c r="E16" s="19" t="s">
        <v>195</v>
      </c>
      <c r="F16" s="97">
        <f>4611.07*14-0.03</f>
        <v>64554.95</v>
      </c>
    </row>
    <row r="17" spans="2:6" x14ac:dyDescent="0.25">
      <c r="B17" s="146">
        <v>127</v>
      </c>
      <c r="C17" s="146">
        <v>15100</v>
      </c>
      <c r="D17" s="146">
        <v>12003</v>
      </c>
      <c r="E17" s="19" t="s">
        <v>196</v>
      </c>
      <c r="F17" s="97">
        <f>3153.1*14-0.03</f>
        <v>44143.37</v>
      </c>
    </row>
    <row r="18" spans="2:6" x14ac:dyDescent="0.25">
      <c r="B18" s="147">
        <v>127</v>
      </c>
      <c r="C18" s="146">
        <v>15100</v>
      </c>
      <c r="D18" s="147">
        <v>12006</v>
      </c>
      <c r="E18" s="148" t="s">
        <v>197</v>
      </c>
      <c r="F18" s="97">
        <f>532.27*14</f>
        <v>7451.78</v>
      </c>
    </row>
    <row r="19" spans="2:6" x14ac:dyDescent="0.25">
      <c r="B19" s="147">
        <v>127</v>
      </c>
      <c r="C19" s="146">
        <v>15100</v>
      </c>
      <c r="D19" s="147">
        <v>12100</v>
      </c>
      <c r="E19" s="19" t="s">
        <v>198</v>
      </c>
      <c r="F19" s="97">
        <f>6314.82*14</f>
        <v>88407.48</v>
      </c>
    </row>
    <row r="20" spans="2:6" x14ac:dyDescent="0.25">
      <c r="B20" s="147">
        <v>127</v>
      </c>
      <c r="C20" s="146">
        <v>15100</v>
      </c>
      <c r="D20" s="147">
        <v>12101</v>
      </c>
      <c r="E20" s="19" t="s">
        <v>199</v>
      </c>
      <c r="F20" s="97">
        <f>7611.78*14</f>
        <v>106564.92</v>
      </c>
    </row>
    <row r="21" spans="2:6" x14ac:dyDescent="0.25">
      <c r="B21" s="147">
        <v>127</v>
      </c>
      <c r="C21" s="146">
        <v>15100</v>
      </c>
      <c r="D21" s="147">
        <v>12103</v>
      </c>
      <c r="E21" s="19" t="s">
        <v>200</v>
      </c>
      <c r="F21" s="97">
        <f>198.24*14</f>
        <v>2775.36</v>
      </c>
    </row>
    <row r="22" spans="2:6" x14ac:dyDescent="0.25">
      <c r="B22" s="147">
        <v>127</v>
      </c>
      <c r="C22" s="146">
        <v>15100</v>
      </c>
      <c r="D22" s="147">
        <v>16000</v>
      </c>
      <c r="E22" s="20" t="s">
        <v>201</v>
      </c>
      <c r="F22" s="97">
        <v>110853.49</v>
      </c>
    </row>
    <row r="23" spans="2:6" x14ac:dyDescent="0.25">
      <c r="B23" s="146">
        <v>127</v>
      </c>
      <c r="C23" s="146">
        <v>15101</v>
      </c>
      <c r="D23" s="147">
        <v>13000</v>
      </c>
      <c r="E23" s="19" t="s">
        <v>202</v>
      </c>
      <c r="F23" s="97">
        <f>106030.63-F24</f>
        <v>99630.260000000009</v>
      </c>
    </row>
    <row r="24" spans="2:6" x14ac:dyDescent="0.25">
      <c r="B24" s="147">
        <v>127</v>
      </c>
      <c r="C24" s="146">
        <v>15101</v>
      </c>
      <c r="D24" s="147">
        <v>13002</v>
      </c>
      <c r="E24" s="148" t="s">
        <v>203</v>
      </c>
      <c r="F24" s="97">
        <f>457.17*14-0.01</f>
        <v>6400.37</v>
      </c>
    </row>
    <row r="25" spans="2:6" x14ac:dyDescent="0.25">
      <c r="B25" s="147">
        <v>127</v>
      </c>
      <c r="C25" s="146">
        <v>15101</v>
      </c>
      <c r="D25" s="147">
        <v>16000</v>
      </c>
      <c r="E25" s="20" t="s">
        <v>204</v>
      </c>
      <c r="F25" s="97">
        <v>35434.79</v>
      </c>
    </row>
    <row r="26" spans="2:6" x14ac:dyDescent="0.25">
      <c r="B26" s="146">
        <v>127</v>
      </c>
      <c r="C26" s="146">
        <v>15000</v>
      </c>
      <c r="D26" s="147">
        <v>12004</v>
      </c>
      <c r="E26" s="19" t="s">
        <v>205</v>
      </c>
      <c r="F26" s="97">
        <f>1968.18*14-0.03</f>
        <v>27554.49</v>
      </c>
    </row>
    <row r="27" spans="2:6" x14ac:dyDescent="0.25">
      <c r="B27" s="147">
        <v>127</v>
      </c>
      <c r="C27" s="146">
        <v>15000</v>
      </c>
      <c r="D27" s="147">
        <v>12006</v>
      </c>
      <c r="E27" s="148" t="s">
        <v>206</v>
      </c>
      <c r="F27" s="97">
        <f>575.99*14-0.01</f>
        <v>8063.85</v>
      </c>
    </row>
    <row r="28" spans="2:6" x14ac:dyDescent="0.25">
      <c r="B28" s="147">
        <v>127</v>
      </c>
      <c r="C28" s="146">
        <v>15000</v>
      </c>
      <c r="D28" s="147">
        <v>12100</v>
      </c>
      <c r="E28" s="19" t="s">
        <v>207</v>
      </c>
      <c r="F28" s="97">
        <f>1001.85*14</f>
        <v>14025.9</v>
      </c>
    </row>
    <row r="29" spans="2:6" x14ac:dyDescent="0.25">
      <c r="B29" s="147">
        <v>127</v>
      </c>
      <c r="C29" s="146">
        <v>15000</v>
      </c>
      <c r="D29" s="147">
        <v>12101</v>
      </c>
      <c r="E29" s="19" t="s">
        <v>208</v>
      </c>
      <c r="F29" s="97">
        <f>2357.42*14</f>
        <v>33003.880000000005</v>
      </c>
    </row>
    <row r="30" spans="2:6" x14ac:dyDescent="0.25">
      <c r="B30" s="147">
        <v>127</v>
      </c>
      <c r="C30" s="146">
        <v>15000</v>
      </c>
      <c r="D30" s="147">
        <v>12103</v>
      </c>
      <c r="E30" s="19" t="s">
        <v>209</v>
      </c>
      <c r="F30" s="97">
        <f>12.75*14</f>
        <v>178.5</v>
      </c>
    </row>
    <row r="31" spans="2:6" x14ac:dyDescent="0.25">
      <c r="B31" s="147">
        <v>127</v>
      </c>
      <c r="C31" s="146">
        <v>15000</v>
      </c>
      <c r="D31" s="147">
        <v>16000</v>
      </c>
      <c r="E31" s="20" t="s">
        <v>210</v>
      </c>
      <c r="F31" s="97">
        <v>27763.86</v>
      </c>
    </row>
    <row r="32" spans="2:6" x14ac:dyDescent="0.25">
      <c r="B32" s="146">
        <v>127</v>
      </c>
      <c r="C32" s="146">
        <v>15001</v>
      </c>
      <c r="D32" s="147">
        <v>13000</v>
      </c>
      <c r="E32" s="19" t="s">
        <v>211</v>
      </c>
      <c r="F32" s="97">
        <f>53050.79-F33</f>
        <v>50883.6</v>
      </c>
    </row>
    <row r="33" spans="2:6" x14ac:dyDescent="0.25">
      <c r="B33" s="147">
        <v>127</v>
      </c>
      <c r="C33" s="146">
        <v>15001</v>
      </c>
      <c r="D33" s="147">
        <v>13002</v>
      </c>
      <c r="E33" s="148" t="s">
        <v>212</v>
      </c>
      <c r="F33" s="97">
        <f>154.8*14-0.01</f>
        <v>2167.19</v>
      </c>
    </row>
    <row r="34" spans="2:6" x14ac:dyDescent="0.25">
      <c r="B34" s="147">
        <v>127</v>
      </c>
      <c r="C34" s="146">
        <v>15001</v>
      </c>
      <c r="D34" s="147">
        <v>16000</v>
      </c>
      <c r="E34" s="20" t="s">
        <v>213</v>
      </c>
      <c r="F34" s="97">
        <v>17923.43</v>
      </c>
    </row>
    <row r="35" spans="2:6" x14ac:dyDescent="0.25">
      <c r="B35" s="147">
        <v>127</v>
      </c>
      <c r="C35" s="146">
        <v>15002</v>
      </c>
      <c r="D35" s="147">
        <v>13100</v>
      </c>
      <c r="E35" s="20" t="s">
        <v>214</v>
      </c>
      <c r="F35" s="97">
        <f>60631.89-F36</f>
        <v>60102.69</v>
      </c>
    </row>
    <row r="36" spans="2:6" x14ac:dyDescent="0.25">
      <c r="B36" s="147">
        <v>127</v>
      </c>
      <c r="C36" s="146">
        <v>15002</v>
      </c>
      <c r="D36" s="147">
        <v>13002</v>
      </c>
      <c r="E36" s="20" t="s">
        <v>215</v>
      </c>
      <c r="F36" s="97">
        <f>37.8*14</f>
        <v>529.19999999999993</v>
      </c>
    </row>
    <row r="37" spans="2:6" x14ac:dyDescent="0.25">
      <c r="B37" s="147">
        <v>127</v>
      </c>
      <c r="C37" s="146">
        <v>15002</v>
      </c>
      <c r="D37" s="147">
        <v>16000</v>
      </c>
      <c r="E37" s="20" t="s">
        <v>216</v>
      </c>
      <c r="F37" s="97">
        <v>20508.939999999999</v>
      </c>
    </row>
    <row r="38" spans="2:6" x14ac:dyDescent="0.25">
      <c r="B38" s="146">
        <v>127</v>
      </c>
      <c r="C38" s="146">
        <v>17000</v>
      </c>
      <c r="D38" s="147">
        <v>12001</v>
      </c>
      <c r="E38" s="19" t="s">
        <v>217</v>
      </c>
      <c r="F38" s="97">
        <f>1152.77*14-0.03</f>
        <v>16138.749999999998</v>
      </c>
    </row>
    <row r="39" spans="2:6" x14ac:dyDescent="0.25">
      <c r="B39" s="147">
        <v>127</v>
      </c>
      <c r="C39" s="146">
        <v>17000</v>
      </c>
      <c r="D39" s="147">
        <v>12006</v>
      </c>
      <c r="E39" s="148" t="s">
        <v>218</v>
      </c>
      <c r="F39" s="97">
        <v>0</v>
      </c>
    </row>
    <row r="40" spans="2:6" x14ac:dyDescent="0.25">
      <c r="B40" s="147">
        <v>127</v>
      </c>
      <c r="C40" s="146">
        <v>17000</v>
      </c>
      <c r="D40" s="147">
        <v>12100</v>
      </c>
      <c r="E40" s="19" t="s">
        <v>219</v>
      </c>
      <c r="F40" s="97">
        <f>481.4*14</f>
        <v>6739.5999999999995</v>
      </c>
    </row>
    <row r="41" spans="2:6" x14ac:dyDescent="0.25">
      <c r="B41" s="147">
        <v>127</v>
      </c>
      <c r="C41" s="146">
        <v>17000</v>
      </c>
      <c r="D41" s="147">
        <v>12101</v>
      </c>
      <c r="E41" s="19" t="s">
        <v>220</v>
      </c>
      <c r="F41" s="97">
        <f>552.1*14</f>
        <v>7729.4000000000005</v>
      </c>
    </row>
    <row r="42" spans="2:6" x14ac:dyDescent="0.25">
      <c r="B42" s="147">
        <v>127</v>
      </c>
      <c r="C42" s="146">
        <v>17000</v>
      </c>
      <c r="D42" s="147">
        <v>12103</v>
      </c>
      <c r="E42" s="19" t="s">
        <v>221</v>
      </c>
      <c r="F42" s="97">
        <v>0</v>
      </c>
    </row>
    <row r="43" spans="2:6" x14ac:dyDescent="0.25">
      <c r="B43" s="147">
        <v>127</v>
      </c>
      <c r="C43" s="146">
        <v>17000</v>
      </c>
      <c r="D43" s="147">
        <v>16000</v>
      </c>
      <c r="E43" s="20" t="s">
        <v>222</v>
      </c>
      <c r="F43" s="97">
        <v>10361.68</v>
      </c>
    </row>
    <row r="44" spans="2:6" x14ac:dyDescent="0.25">
      <c r="B44" s="146">
        <v>127</v>
      </c>
      <c r="C44" s="146">
        <v>17000</v>
      </c>
      <c r="D44" s="147">
        <v>13000</v>
      </c>
      <c r="E44" s="19" t="s">
        <v>223</v>
      </c>
      <c r="F44" s="97">
        <f>33285.79-F45+0.01</f>
        <v>29056.55</v>
      </c>
    </row>
    <row r="45" spans="2:6" x14ac:dyDescent="0.25">
      <c r="B45" s="147">
        <v>127</v>
      </c>
      <c r="C45" s="146">
        <v>17000</v>
      </c>
      <c r="D45" s="147">
        <v>13002</v>
      </c>
      <c r="E45" s="148" t="s">
        <v>224</v>
      </c>
      <c r="F45" s="97">
        <f>302.09*14-0.01</f>
        <v>4229.2499999999991</v>
      </c>
    </row>
    <row r="46" spans="2:6" x14ac:dyDescent="0.25">
      <c r="B46" s="147">
        <v>127</v>
      </c>
      <c r="C46" s="146">
        <v>17000</v>
      </c>
      <c r="D46" s="147">
        <v>16000</v>
      </c>
      <c r="E46" s="20" t="s">
        <v>225</v>
      </c>
      <c r="F46" s="97">
        <v>11241.48</v>
      </c>
    </row>
    <row r="47" spans="2:6" x14ac:dyDescent="0.25">
      <c r="B47" s="147">
        <v>127</v>
      </c>
      <c r="C47" s="146">
        <v>17000</v>
      </c>
      <c r="D47" s="147">
        <v>13000</v>
      </c>
      <c r="E47" s="20" t="s">
        <v>226</v>
      </c>
      <c r="F47" s="97">
        <f>18897.93</f>
        <v>18897.93</v>
      </c>
    </row>
    <row r="48" spans="2:6" x14ac:dyDescent="0.25">
      <c r="B48" s="147">
        <v>127</v>
      </c>
      <c r="C48" s="146">
        <v>17000</v>
      </c>
      <c r="D48" s="147">
        <v>13002</v>
      </c>
      <c r="E48" s="20" t="s">
        <v>227</v>
      </c>
      <c r="F48" s="97">
        <v>0</v>
      </c>
    </row>
    <row r="49" spans="2:6" x14ac:dyDescent="0.25">
      <c r="B49" s="147">
        <v>127</v>
      </c>
      <c r="C49" s="146">
        <v>17000</v>
      </c>
      <c r="D49" s="147">
        <v>16000</v>
      </c>
      <c r="E49" s="20" t="s">
        <v>228</v>
      </c>
      <c r="F49" s="97">
        <v>6399.11</v>
      </c>
    </row>
    <row r="50" spans="2:6" x14ac:dyDescent="0.25">
      <c r="B50" s="146">
        <v>127</v>
      </c>
      <c r="C50" s="146">
        <v>22100</v>
      </c>
      <c r="D50" s="146">
        <v>16204</v>
      </c>
      <c r="E50" s="19" t="s">
        <v>229</v>
      </c>
      <c r="F50" s="97">
        <v>1200</v>
      </c>
    </row>
    <row r="51" spans="2:6" x14ac:dyDescent="0.25">
      <c r="B51" s="146">
        <v>127</v>
      </c>
      <c r="C51" s="146">
        <v>23100</v>
      </c>
      <c r="D51" s="147">
        <v>13000</v>
      </c>
      <c r="E51" s="19" t="s">
        <v>230</v>
      </c>
      <c r="F51" s="97">
        <f>57266.02-F52+0.01</f>
        <v>54140.4</v>
      </c>
    </row>
    <row r="52" spans="2:6" x14ac:dyDescent="0.25">
      <c r="B52" s="147">
        <v>127</v>
      </c>
      <c r="C52" s="146">
        <v>23100</v>
      </c>
      <c r="D52" s="147">
        <v>13002</v>
      </c>
      <c r="E52" s="148" t="s">
        <v>231</v>
      </c>
      <c r="F52" s="97">
        <f>223.26*14-0.01</f>
        <v>3125.6299999999997</v>
      </c>
    </row>
    <row r="53" spans="2:6" x14ac:dyDescent="0.25">
      <c r="B53" s="147">
        <v>127</v>
      </c>
      <c r="C53" s="146">
        <v>23100</v>
      </c>
      <c r="D53" s="147">
        <v>16000</v>
      </c>
      <c r="E53" s="20" t="s">
        <v>232</v>
      </c>
      <c r="F53" s="97">
        <v>19341.43</v>
      </c>
    </row>
    <row r="54" spans="2:6" x14ac:dyDescent="0.25">
      <c r="B54" s="147">
        <v>127</v>
      </c>
      <c r="C54" s="146">
        <v>23101</v>
      </c>
      <c r="D54" s="147">
        <v>13100</v>
      </c>
      <c r="E54" s="20" t="s">
        <v>233</v>
      </c>
      <c r="F54" s="97">
        <f>137581.57-F55</f>
        <v>133379.05000000002</v>
      </c>
    </row>
    <row r="55" spans="2:6" x14ac:dyDescent="0.25">
      <c r="B55" s="147">
        <v>127</v>
      </c>
      <c r="C55" s="146">
        <v>23101</v>
      </c>
      <c r="D55" s="147">
        <v>13002</v>
      </c>
      <c r="E55" s="20" t="s">
        <v>234</v>
      </c>
      <c r="F55" s="97">
        <f>300.18*14</f>
        <v>4202.5200000000004</v>
      </c>
    </row>
    <row r="56" spans="2:6" x14ac:dyDescent="0.25">
      <c r="B56" s="147">
        <v>127</v>
      </c>
      <c r="C56" s="146">
        <v>23101</v>
      </c>
      <c r="D56" s="147">
        <v>16000</v>
      </c>
      <c r="E56" s="20" t="s">
        <v>235</v>
      </c>
      <c r="F56" s="97">
        <v>46502.84</v>
      </c>
    </row>
    <row r="57" spans="2:6" x14ac:dyDescent="0.25">
      <c r="B57" s="147">
        <v>127</v>
      </c>
      <c r="C57" s="147">
        <v>23120</v>
      </c>
      <c r="D57" s="147">
        <v>13000</v>
      </c>
      <c r="E57" s="19" t="s">
        <v>236</v>
      </c>
      <c r="F57" s="97">
        <f>56645.57-F58+0.01</f>
        <v>52576.76</v>
      </c>
    </row>
    <row r="58" spans="2:6" x14ac:dyDescent="0.25">
      <c r="B58" s="147">
        <v>127</v>
      </c>
      <c r="C58" s="147">
        <v>23120</v>
      </c>
      <c r="D58" s="147">
        <v>13002</v>
      </c>
      <c r="E58" s="148" t="s">
        <v>237</v>
      </c>
      <c r="F58" s="97">
        <f>290.63*14+0.01-0.01</f>
        <v>4068.8199999999997</v>
      </c>
    </row>
    <row r="59" spans="2:6" x14ac:dyDescent="0.25">
      <c r="B59" s="147">
        <v>127</v>
      </c>
      <c r="C59" s="147">
        <v>23120</v>
      </c>
      <c r="D59" s="147">
        <v>16000</v>
      </c>
      <c r="E59" s="20" t="s">
        <v>238</v>
      </c>
      <c r="F59" s="97">
        <v>18986.830000000002</v>
      </c>
    </row>
    <row r="60" spans="2:6" x14ac:dyDescent="0.25">
      <c r="B60" s="146">
        <v>127</v>
      </c>
      <c r="C60" s="146">
        <v>24100</v>
      </c>
      <c r="D60" s="146">
        <v>14300</v>
      </c>
      <c r="E60" s="19" t="s">
        <v>239</v>
      </c>
      <c r="F60" s="97">
        <v>13636.22</v>
      </c>
    </row>
    <row r="61" spans="2:6" x14ac:dyDescent="0.25">
      <c r="B61" s="146">
        <v>127</v>
      </c>
      <c r="C61" s="146">
        <v>24100</v>
      </c>
      <c r="D61" s="146">
        <v>14301</v>
      </c>
      <c r="E61" s="19" t="s">
        <v>240</v>
      </c>
      <c r="F61" s="97">
        <v>147969.73000000001</v>
      </c>
    </row>
    <row r="62" spans="2:6" x14ac:dyDescent="0.25">
      <c r="B62" s="146">
        <v>127</v>
      </c>
      <c r="C62" s="146">
        <v>24100</v>
      </c>
      <c r="D62" s="146">
        <v>16000</v>
      </c>
      <c r="E62" s="19" t="s">
        <v>241</v>
      </c>
      <c r="F62" s="97">
        <v>4847.04</v>
      </c>
    </row>
    <row r="63" spans="2:6" x14ac:dyDescent="0.25">
      <c r="B63" s="146">
        <v>127</v>
      </c>
      <c r="C63" s="146">
        <v>24101</v>
      </c>
      <c r="D63" s="146">
        <v>14300</v>
      </c>
      <c r="E63" s="19" t="s">
        <v>242</v>
      </c>
      <c r="F63" s="97">
        <v>15000</v>
      </c>
    </row>
    <row r="64" spans="2:6" x14ac:dyDescent="0.25">
      <c r="B64" s="146">
        <v>127</v>
      </c>
      <c r="C64" s="146">
        <v>24101</v>
      </c>
      <c r="D64" s="146">
        <v>16000</v>
      </c>
      <c r="E64" s="19" t="s">
        <v>243</v>
      </c>
      <c r="F64" s="97">
        <v>4800</v>
      </c>
    </row>
    <row r="65" spans="2:6" x14ac:dyDescent="0.25">
      <c r="B65" s="146">
        <v>127</v>
      </c>
      <c r="C65" s="146">
        <v>24102</v>
      </c>
      <c r="D65" s="146">
        <v>14300</v>
      </c>
      <c r="E65" s="19" t="s">
        <v>244</v>
      </c>
      <c r="F65" s="97">
        <v>43243.42</v>
      </c>
    </row>
    <row r="66" spans="2:6" x14ac:dyDescent="0.25">
      <c r="B66" s="146">
        <v>127</v>
      </c>
      <c r="C66" s="146">
        <v>24102</v>
      </c>
      <c r="D66" s="146">
        <v>16000</v>
      </c>
      <c r="E66" s="19" t="s">
        <v>245</v>
      </c>
      <c r="F66" s="97">
        <v>14190.57</v>
      </c>
    </row>
    <row r="67" spans="2:6" x14ac:dyDescent="0.25">
      <c r="B67" s="146">
        <v>127</v>
      </c>
      <c r="C67" s="146">
        <v>24102</v>
      </c>
      <c r="D67" s="146">
        <v>16200</v>
      </c>
      <c r="E67" s="19" t="s">
        <v>246</v>
      </c>
      <c r="F67" s="97">
        <v>1000</v>
      </c>
    </row>
    <row r="68" spans="2:6" x14ac:dyDescent="0.25">
      <c r="B68" s="146">
        <v>127</v>
      </c>
      <c r="C68" s="146">
        <v>24103</v>
      </c>
      <c r="D68" s="147">
        <v>16000</v>
      </c>
      <c r="E68" s="19" t="s">
        <v>247</v>
      </c>
      <c r="F68" s="97">
        <v>48029.52</v>
      </c>
    </row>
    <row r="69" spans="2:6" x14ac:dyDescent="0.25">
      <c r="B69" s="146">
        <v>127</v>
      </c>
      <c r="C69" s="146">
        <v>24104</v>
      </c>
      <c r="D69" s="146">
        <v>14300</v>
      </c>
      <c r="E69" s="19" t="s">
        <v>248</v>
      </c>
      <c r="F69" s="97">
        <v>33894.6</v>
      </c>
    </row>
    <row r="70" spans="2:6" x14ac:dyDescent="0.25">
      <c r="B70" s="147">
        <v>127</v>
      </c>
      <c r="C70" s="146">
        <v>24104</v>
      </c>
      <c r="D70" s="147">
        <v>16000</v>
      </c>
      <c r="E70" s="20" t="s">
        <v>249</v>
      </c>
      <c r="F70" s="97">
        <v>11185.21</v>
      </c>
    </row>
    <row r="71" spans="2:6" x14ac:dyDescent="0.25">
      <c r="B71" s="147">
        <v>127</v>
      </c>
      <c r="C71" s="146">
        <v>32000</v>
      </c>
      <c r="D71" s="147">
        <v>12002</v>
      </c>
      <c r="E71" s="19" t="s">
        <v>946</v>
      </c>
      <c r="F71" s="97">
        <f>1152.77*14-0.03</f>
        <v>16138.749999999998</v>
      </c>
    </row>
    <row r="72" spans="2:6" x14ac:dyDescent="0.25">
      <c r="B72" s="147">
        <v>127</v>
      </c>
      <c r="C72" s="146">
        <v>32000</v>
      </c>
      <c r="D72" s="147">
        <v>13002</v>
      </c>
      <c r="E72" s="148" t="s">
        <v>947</v>
      </c>
      <c r="F72" s="97">
        <v>0</v>
      </c>
    </row>
    <row r="73" spans="2:6" x14ac:dyDescent="0.25">
      <c r="B73" s="147">
        <v>127</v>
      </c>
      <c r="C73" s="146">
        <v>32000</v>
      </c>
      <c r="D73" s="147">
        <v>12100</v>
      </c>
      <c r="E73" s="19" t="s">
        <v>842</v>
      </c>
      <c r="F73" s="97">
        <f>558.18*14</f>
        <v>7814.5199999999995</v>
      </c>
    </row>
    <row r="74" spans="2:6" x14ac:dyDescent="0.25">
      <c r="B74" s="147">
        <v>127</v>
      </c>
      <c r="C74" s="146">
        <v>32000</v>
      </c>
      <c r="D74" s="147">
        <v>12101</v>
      </c>
      <c r="E74" s="19" t="s">
        <v>843</v>
      </c>
      <c r="F74" s="97">
        <f>432.2*14</f>
        <v>6050.8</v>
      </c>
    </row>
    <row r="75" spans="2:6" x14ac:dyDescent="0.25">
      <c r="B75" s="147">
        <v>127</v>
      </c>
      <c r="C75" s="146">
        <v>32000</v>
      </c>
      <c r="D75" s="147">
        <v>12103</v>
      </c>
      <c r="E75" s="19" t="s">
        <v>844</v>
      </c>
      <c r="F75" s="97">
        <v>0</v>
      </c>
    </row>
    <row r="76" spans="2:6" x14ac:dyDescent="0.25">
      <c r="B76" s="147">
        <v>127</v>
      </c>
      <c r="C76" s="146">
        <v>32000</v>
      </c>
      <c r="D76" s="147">
        <v>16000</v>
      </c>
      <c r="E76" s="20" t="s">
        <v>845</v>
      </c>
      <c r="F76" s="97">
        <v>10076.719999999999</v>
      </c>
    </row>
    <row r="77" spans="2:6" x14ac:dyDescent="0.25">
      <c r="B77" s="146">
        <v>127</v>
      </c>
      <c r="C77" s="146">
        <v>32300</v>
      </c>
      <c r="D77" s="147">
        <v>13000</v>
      </c>
      <c r="E77" s="19" t="s">
        <v>250</v>
      </c>
      <c r="F77" s="97">
        <f>383952.53-F78+0.01</f>
        <v>358677.09</v>
      </c>
    </row>
    <row r="78" spans="2:6" x14ac:dyDescent="0.25">
      <c r="B78" s="147">
        <v>127</v>
      </c>
      <c r="C78" s="146">
        <v>32300</v>
      </c>
      <c r="D78" s="147">
        <v>13002</v>
      </c>
      <c r="E78" s="148" t="s">
        <v>251</v>
      </c>
      <c r="F78" s="97">
        <f>1805.39*14-0.01</f>
        <v>25275.450000000004</v>
      </c>
    </row>
    <row r="79" spans="2:6" x14ac:dyDescent="0.25">
      <c r="B79" s="147">
        <v>127</v>
      </c>
      <c r="C79" s="146">
        <v>32300</v>
      </c>
      <c r="D79" s="147">
        <v>16000</v>
      </c>
      <c r="E79" s="20" t="s">
        <v>252</v>
      </c>
      <c r="F79" s="97">
        <v>129667.15</v>
      </c>
    </row>
    <row r="80" spans="2:6" x14ac:dyDescent="0.25">
      <c r="B80" s="147">
        <v>127</v>
      </c>
      <c r="C80" s="146">
        <v>32300</v>
      </c>
      <c r="D80" s="147">
        <v>13100</v>
      </c>
      <c r="E80" s="20" t="s">
        <v>253</v>
      </c>
      <c r="F80" s="97">
        <f>63731.38-F81</f>
        <v>61381.619999999995</v>
      </c>
    </row>
    <row r="81" spans="2:6" x14ac:dyDescent="0.25">
      <c r="B81" s="147">
        <v>127</v>
      </c>
      <c r="C81" s="146">
        <v>32300</v>
      </c>
      <c r="D81" s="147">
        <v>13102</v>
      </c>
      <c r="E81" s="20" t="s">
        <v>254</v>
      </c>
      <c r="F81" s="97">
        <f>167.84*14</f>
        <v>2349.7600000000002</v>
      </c>
    </row>
    <row r="82" spans="2:6" x14ac:dyDescent="0.25">
      <c r="B82" s="147">
        <v>127</v>
      </c>
      <c r="C82" s="146">
        <v>32300</v>
      </c>
      <c r="D82" s="147">
        <v>16000</v>
      </c>
      <c r="E82" s="20" t="s">
        <v>255</v>
      </c>
      <c r="F82" s="97">
        <v>21479.48</v>
      </c>
    </row>
    <row r="83" spans="2:6" x14ac:dyDescent="0.25">
      <c r="B83" s="146">
        <v>127</v>
      </c>
      <c r="C83" s="146">
        <v>32500</v>
      </c>
      <c r="D83" s="147">
        <v>13000</v>
      </c>
      <c r="E83" s="19" t="s">
        <v>256</v>
      </c>
      <c r="F83" s="97">
        <f>38980.33-F84+0.01</f>
        <v>36134.850000000006</v>
      </c>
    </row>
    <row r="84" spans="2:6" x14ac:dyDescent="0.25">
      <c r="B84" s="147">
        <v>127</v>
      </c>
      <c r="C84" s="146">
        <v>32500</v>
      </c>
      <c r="D84" s="147">
        <v>13002</v>
      </c>
      <c r="E84" s="148" t="s">
        <v>257</v>
      </c>
      <c r="F84" s="97">
        <f>203.25*14-0.01</f>
        <v>2845.49</v>
      </c>
    </row>
    <row r="85" spans="2:6" x14ac:dyDescent="0.25">
      <c r="B85" s="147">
        <v>127</v>
      </c>
      <c r="C85" s="146">
        <v>32500</v>
      </c>
      <c r="D85" s="147">
        <v>16000</v>
      </c>
      <c r="E85" s="20" t="s">
        <v>258</v>
      </c>
      <c r="F85" s="97">
        <v>13146.34</v>
      </c>
    </row>
    <row r="86" spans="2:6" x14ac:dyDescent="0.25">
      <c r="B86" s="147">
        <v>127</v>
      </c>
      <c r="C86" s="147">
        <v>32500</v>
      </c>
      <c r="D86" s="147">
        <v>13100</v>
      </c>
      <c r="E86" s="20" t="s">
        <v>259</v>
      </c>
      <c r="F86" s="97">
        <f>36921.68-F87</f>
        <v>36134.879999999997</v>
      </c>
    </row>
    <row r="87" spans="2:6" x14ac:dyDescent="0.25">
      <c r="B87" s="147">
        <v>127</v>
      </c>
      <c r="C87" s="147">
        <v>32500</v>
      </c>
      <c r="D87" s="147">
        <v>13102</v>
      </c>
      <c r="E87" s="20" t="s">
        <v>260</v>
      </c>
      <c r="F87" s="97">
        <f>56.2*14</f>
        <v>786.80000000000007</v>
      </c>
    </row>
    <row r="88" spans="2:6" x14ac:dyDescent="0.25">
      <c r="B88" s="147">
        <v>127</v>
      </c>
      <c r="C88" s="147">
        <v>32500</v>
      </c>
      <c r="D88" s="147">
        <v>16000</v>
      </c>
      <c r="E88" s="20" t="s">
        <v>261</v>
      </c>
      <c r="F88" s="97">
        <v>12487.57</v>
      </c>
    </row>
    <row r="89" spans="2:6" x14ac:dyDescent="0.25">
      <c r="B89" s="146">
        <v>127</v>
      </c>
      <c r="C89" s="146">
        <v>32300</v>
      </c>
      <c r="D89" s="147">
        <v>13000</v>
      </c>
      <c r="E89" s="19" t="s">
        <v>262</v>
      </c>
      <c r="F89" s="97">
        <f>26918.27-F90+0.01</f>
        <v>25863.39</v>
      </c>
    </row>
    <row r="90" spans="2:6" x14ac:dyDescent="0.25">
      <c r="B90" s="147">
        <v>127</v>
      </c>
      <c r="C90" s="146">
        <v>32300</v>
      </c>
      <c r="D90" s="147">
        <v>13002</v>
      </c>
      <c r="E90" s="148" t="s">
        <v>263</v>
      </c>
      <c r="F90" s="97">
        <f>75.35*14-0.01</f>
        <v>1054.8899999999999</v>
      </c>
    </row>
    <row r="91" spans="2:6" x14ac:dyDescent="0.25">
      <c r="B91" s="147">
        <v>127</v>
      </c>
      <c r="C91" s="146">
        <v>32300</v>
      </c>
      <c r="D91" s="147">
        <v>16000</v>
      </c>
      <c r="E91" s="20" t="s">
        <v>264</v>
      </c>
      <c r="F91" s="97">
        <v>9075.7800000000007</v>
      </c>
    </row>
    <row r="92" spans="2:6" x14ac:dyDescent="0.25">
      <c r="B92" s="146">
        <v>127</v>
      </c>
      <c r="C92" s="146">
        <v>32600</v>
      </c>
      <c r="D92" s="147">
        <v>13000</v>
      </c>
      <c r="E92" s="19" t="s">
        <v>265</v>
      </c>
      <c r="F92" s="97">
        <f>60719.88-F93+0.01</f>
        <v>51462.26</v>
      </c>
    </row>
    <row r="93" spans="2:6" x14ac:dyDescent="0.25">
      <c r="B93" s="147">
        <v>127</v>
      </c>
      <c r="C93" s="146">
        <v>32600</v>
      </c>
      <c r="D93" s="147">
        <v>13002</v>
      </c>
      <c r="E93" s="148" t="s">
        <v>266</v>
      </c>
      <c r="F93" s="97">
        <f>661.26*14-0.01</f>
        <v>9257.6299999999992</v>
      </c>
    </row>
    <row r="94" spans="2:6" x14ac:dyDescent="0.25">
      <c r="B94" s="147">
        <v>127</v>
      </c>
      <c r="C94" s="146">
        <v>32600</v>
      </c>
      <c r="D94" s="147">
        <v>16000</v>
      </c>
      <c r="E94" s="20" t="s">
        <v>267</v>
      </c>
      <c r="F94" s="97">
        <v>20276.900000000001</v>
      </c>
    </row>
    <row r="95" spans="2:6" x14ac:dyDescent="0.25">
      <c r="B95" s="147">
        <v>127</v>
      </c>
      <c r="C95" s="147">
        <v>32600</v>
      </c>
      <c r="D95" s="147">
        <v>13000</v>
      </c>
      <c r="E95" s="20" t="s">
        <v>268</v>
      </c>
      <c r="F95" s="97">
        <v>11604.35</v>
      </c>
    </row>
    <row r="96" spans="2:6" x14ac:dyDescent="0.25">
      <c r="B96" s="147">
        <v>127</v>
      </c>
      <c r="C96" s="147">
        <v>32600</v>
      </c>
      <c r="D96" s="147">
        <v>13002</v>
      </c>
      <c r="E96" s="20" t="s">
        <v>269</v>
      </c>
      <c r="F96" s="97">
        <v>0</v>
      </c>
    </row>
    <row r="97" spans="2:6" x14ac:dyDescent="0.25">
      <c r="B97" s="147">
        <v>127</v>
      </c>
      <c r="C97" s="147">
        <v>32600</v>
      </c>
      <c r="D97" s="147">
        <v>16000</v>
      </c>
      <c r="E97" s="20" t="s">
        <v>270</v>
      </c>
      <c r="F97" s="97">
        <v>3713.39</v>
      </c>
    </row>
    <row r="98" spans="2:6" x14ac:dyDescent="0.25">
      <c r="B98" s="147">
        <v>127</v>
      </c>
      <c r="C98" s="147">
        <v>33400</v>
      </c>
      <c r="D98" s="147">
        <v>13000</v>
      </c>
      <c r="E98" s="20" t="s">
        <v>271</v>
      </c>
      <c r="F98" s="97">
        <f>42059.74-F99</f>
        <v>39751.839999999997</v>
      </c>
    </row>
    <row r="99" spans="2:6" x14ac:dyDescent="0.25">
      <c r="B99" s="147">
        <v>127</v>
      </c>
      <c r="C99" s="147">
        <v>33400</v>
      </c>
      <c r="D99" s="147">
        <v>13002</v>
      </c>
      <c r="E99" s="20" t="s">
        <v>272</v>
      </c>
      <c r="F99" s="97">
        <f>164.85*14</f>
        <v>2307.9</v>
      </c>
    </row>
    <row r="100" spans="2:6" x14ac:dyDescent="0.25">
      <c r="B100" s="147">
        <v>127</v>
      </c>
      <c r="C100" s="147">
        <v>33400</v>
      </c>
      <c r="D100" s="147">
        <v>16000</v>
      </c>
      <c r="E100" s="20" t="s">
        <v>273</v>
      </c>
      <c r="F100" s="97">
        <v>14183.34</v>
      </c>
    </row>
    <row r="101" spans="2:6" x14ac:dyDescent="0.25">
      <c r="B101" s="146">
        <v>127</v>
      </c>
      <c r="C101" s="146">
        <v>33800</v>
      </c>
      <c r="D101" s="147">
        <v>12002</v>
      </c>
      <c r="E101" s="19" t="s">
        <v>274</v>
      </c>
      <c r="F101" s="97">
        <f>2202.64*14-0.03</f>
        <v>30836.93</v>
      </c>
    </row>
    <row r="102" spans="2:6" x14ac:dyDescent="0.25">
      <c r="B102" s="147">
        <v>127</v>
      </c>
      <c r="C102" s="146">
        <v>33800</v>
      </c>
      <c r="D102" s="147">
        <v>12006</v>
      </c>
      <c r="E102" s="148" t="s">
        <v>275</v>
      </c>
      <c r="F102" s="97">
        <f>718.28*14-0.01</f>
        <v>10055.91</v>
      </c>
    </row>
    <row r="103" spans="2:6" x14ac:dyDescent="0.25">
      <c r="B103" s="147">
        <v>127</v>
      </c>
      <c r="C103" s="146">
        <v>33800</v>
      </c>
      <c r="D103" s="147">
        <v>12100</v>
      </c>
      <c r="E103" s="19" t="s">
        <v>276</v>
      </c>
      <c r="F103" s="97">
        <f>965.82*14</f>
        <v>13521.480000000001</v>
      </c>
    </row>
    <row r="104" spans="2:6" x14ac:dyDescent="0.25">
      <c r="B104" s="147">
        <v>127</v>
      </c>
      <c r="C104" s="146">
        <v>33800</v>
      </c>
      <c r="D104" s="147">
        <v>12101</v>
      </c>
      <c r="E104" s="19" t="s">
        <v>277</v>
      </c>
      <c r="F104" s="97">
        <f>968.07*14</f>
        <v>13552.980000000001</v>
      </c>
    </row>
    <row r="105" spans="2:6" x14ac:dyDescent="0.25">
      <c r="B105" s="147">
        <v>127</v>
      </c>
      <c r="C105" s="146">
        <v>33800</v>
      </c>
      <c r="D105" s="147">
        <v>12103</v>
      </c>
      <c r="E105" s="19" t="s">
        <v>278</v>
      </c>
      <c r="F105" s="97">
        <f>91.89*14</f>
        <v>1286.46</v>
      </c>
    </row>
    <row r="106" spans="2:6" x14ac:dyDescent="0.25">
      <c r="B106" s="147">
        <v>127</v>
      </c>
      <c r="C106" s="146">
        <v>33800</v>
      </c>
      <c r="D106" s="147">
        <v>16000</v>
      </c>
      <c r="E106" s="20" t="s">
        <v>279</v>
      </c>
      <c r="F106" s="97">
        <v>23279.86</v>
      </c>
    </row>
    <row r="107" spans="2:6" x14ac:dyDescent="0.25">
      <c r="B107" s="146">
        <v>127</v>
      </c>
      <c r="C107" s="146">
        <v>33800</v>
      </c>
      <c r="D107" s="147">
        <v>13000</v>
      </c>
      <c r="E107" s="19" t="s">
        <v>280</v>
      </c>
      <c r="F107" s="97">
        <f>81685.35-F108+0.01</f>
        <v>77107.509999999995</v>
      </c>
    </row>
    <row r="108" spans="2:6" x14ac:dyDescent="0.25">
      <c r="B108" s="147">
        <v>127</v>
      </c>
      <c r="C108" s="146">
        <v>33800</v>
      </c>
      <c r="D108" s="147">
        <v>13002</v>
      </c>
      <c r="E108" s="148" t="s">
        <v>281</v>
      </c>
      <c r="F108" s="97">
        <f>326.99*14-0.01</f>
        <v>4577.8500000000004</v>
      </c>
    </row>
    <row r="109" spans="2:6" x14ac:dyDescent="0.25">
      <c r="B109" s="147">
        <v>127</v>
      </c>
      <c r="C109" s="146">
        <v>33800</v>
      </c>
      <c r="D109" s="147">
        <v>16000</v>
      </c>
      <c r="E109" s="20" t="s">
        <v>282</v>
      </c>
      <c r="F109" s="97">
        <v>27515.5</v>
      </c>
    </row>
    <row r="110" spans="2:6" x14ac:dyDescent="0.25">
      <c r="B110" s="146">
        <v>127</v>
      </c>
      <c r="C110" s="146">
        <v>33800</v>
      </c>
      <c r="D110" s="147">
        <v>13000</v>
      </c>
      <c r="E110" s="20" t="s">
        <v>948</v>
      </c>
      <c r="F110" s="97">
        <v>22224.29</v>
      </c>
    </row>
    <row r="111" spans="2:6" x14ac:dyDescent="0.25">
      <c r="B111" s="146">
        <v>127</v>
      </c>
      <c r="C111" s="146">
        <v>33800</v>
      </c>
      <c r="D111" s="147">
        <v>13002</v>
      </c>
      <c r="E111" s="20" t="s">
        <v>949</v>
      </c>
      <c r="F111" s="97">
        <v>0</v>
      </c>
    </row>
    <row r="112" spans="2:6" x14ac:dyDescent="0.25">
      <c r="B112" s="147">
        <v>127</v>
      </c>
      <c r="C112" s="146">
        <v>33800</v>
      </c>
      <c r="D112" s="147">
        <v>16000</v>
      </c>
      <c r="E112" s="20" t="s">
        <v>950</v>
      </c>
      <c r="F112" s="97">
        <v>7448.93</v>
      </c>
    </row>
    <row r="113" spans="2:6" x14ac:dyDescent="0.25">
      <c r="B113" s="147">
        <v>127</v>
      </c>
      <c r="C113" s="146">
        <v>33210</v>
      </c>
      <c r="D113" s="147">
        <v>13002</v>
      </c>
      <c r="E113" s="20" t="s">
        <v>846</v>
      </c>
      <c r="F113" s="97">
        <v>44450</v>
      </c>
    </row>
    <row r="114" spans="2:6" x14ac:dyDescent="0.25">
      <c r="B114" s="147">
        <v>127</v>
      </c>
      <c r="C114" s="146">
        <v>33210</v>
      </c>
      <c r="D114" s="147">
        <v>13002</v>
      </c>
      <c r="E114" s="20" t="s">
        <v>951</v>
      </c>
      <c r="F114" s="97">
        <v>0</v>
      </c>
    </row>
    <row r="115" spans="2:6" x14ac:dyDescent="0.25">
      <c r="B115" s="147">
        <v>127</v>
      </c>
      <c r="C115" s="146">
        <v>33210</v>
      </c>
      <c r="D115" s="147">
        <v>16000</v>
      </c>
      <c r="E115" s="20" t="s">
        <v>847</v>
      </c>
      <c r="F115" s="97">
        <v>14984.27</v>
      </c>
    </row>
    <row r="116" spans="2:6" x14ac:dyDescent="0.25">
      <c r="B116" s="146">
        <v>127</v>
      </c>
      <c r="C116" s="146">
        <v>34000</v>
      </c>
      <c r="D116" s="147">
        <v>13000</v>
      </c>
      <c r="E116" s="19" t="s">
        <v>283</v>
      </c>
      <c r="F116" s="97">
        <f>36267.68-F117+0.01</f>
        <v>32230.09</v>
      </c>
    </row>
    <row r="117" spans="2:6" x14ac:dyDescent="0.25">
      <c r="B117" s="147">
        <v>127</v>
      </c>
      <c r="C117" s="146">
        <v>34000</v>
      </c>
      <c r="D117" s="147">
        <v>13002</v>
      </c>
      <c r="E117" s="148" t="s">
        <v>284</v>
      </c>
      <c r="F117" s="97">
        <f>288.4*14</f>
        <v>4037.5999999999995</v>
      </c>
    </row>
    <row r="118" spans="2:6" x14ac:dyDescent="0.25">
      <c r="B118" s="147">
        <v>127</v>
      </c>
      <c r="C118" s="146">
        <v>34000</v>
      </c>
      <c r="D118" s="147">
        <v>16000</v>
      </c>
      <c r="E118" s="20" t="s">
        <v>285</v>
      </c>
      <c r="F118" s="97">
        <v>12260.14</v>
      </c>
    </row>
    <row r="119" spans="2:6" x14ac:dyDescent="0.25">
      <c r="B119" s="147">
        <v>127</v>
      </c>
      <c r="C119" s="146">
        <v>49300</v>
      </c>
      <c r="D119" s="147">
        <v>12001</v>
      </c>
      <c r="E119" s="19" t="s">
        <v>952</v>
      </c>
      <c r="F119" s="97">
        <f>1152.77*14-0.03</f>
        <v>16138.749999999998</v>
      </c>
    </row>
    <row r="120" spans="2:6" x14ac:dyDescent="0.25">
      <c r="B120" s="147">
        <v>127</v>
      </c>
      <c r="C120" s="146">
        <v>49300</v>
      </c>
      <c r="D120" s="147">
        <v>12006</v>
      </c>
      <c r="E120" s="148" t="s">
        <v>953</v>
      </c>
      <c r="F120" s="97">
        <v>0</v>
      </c>
    </row>
    <row r="121" spans="2:6" x14ac:dyDescent="0.25">
      <c r="B121" s="147">
        <v>127</v>
      </c>
      <c r="C121" s="146">
        <v>49300</v>
      </c>
      <c r="D121" s="147">
        <v>12100</v>
      </c>
      <c r="E121" s="19" t="s">
        <v>954</v>
      </c>
      <c r="F121" s="97">
        <f>558.18*14</f>
        <v>7814.5199999999995</v>
      </c>
    </row>
    <row r="122" spans="2:6" x14ac:dyDescent="0.25">
      <c r="B122" s="147">
        <v>127</v>
      </c>
      <c r="C122" s="146">
        <v>49300</v>
      </c>
      <c r="D122" s="147">
        <v>12101</v>
      </c>
      <c r="E122" s="19" t="s">
        <v>955</v>
      </c>
      <c r="F122" s="97">
        <f>432.2*14</f>
        <v>6050.8</v>
      </c>
    </row>
    <row r="123" spans="2:6" x14ac:dyDescent="0.25">
      <c r="B123" s="147">
        <v>127</v>
      </c>
      <c r="C123" s="146">
        <v>49300</v>
      </c>
      <c r="D123" s="147">
        <v>12103</v>
      </c>
      <c r="E123" s="19" t="s">
        <v>956</v>
      </c>
      <c r="F123" s="97">
        <v>0</v>
      </c>
    </row>
    <row r="124" spans="2:6" x14ac:dyDescent="0.25">
      <c r="B124" s="147">
        <v>127</v>
      </c>
      <c r="C124" s="146">
        <v>49300</v>
      </c>
      <c r="D124" s="147">
        <v>16000</v>
      </c>
      <c r="E124" s="19" t="s">
        <v>957</v>
      </c>
      <c r="F124" s="97">
        <v>5038.37</v>
      </c>
    </row>
    <row r="125" spans="2:6" x14ac:dyDescent="0.25">
      <c r="B125" s="146">
        <v>127</v>
      </c>
      <c r="C125" s="146">
        <v>49300</v>
      </c>
      <c r="D125" s="147">
        <v>13000</v>
      </c>
      <c r="E125" s="19" t="s">
        <v>286</v>
      </c>
      <c r="F125" s="97">
        <f>112413.48-F126+0.01</f>
        <v>103710.10999999999</v>
      </c>
    </row>
    <row r="126" spans="2:6" x14ac:dyDescent="0.25">
      <c r="B126" s="147">
        <v>127</v>
      </c>
      <c r="C126" s="146">
        <v>49300</v>
      </c>
      <c r="D126" s="147">
        <v>13002</v>
      </c>
      <c r="E126" s="148" t="s">
        <v>287</v>
      </c>
      <c r="F126" s="97">
        <f>621.67*14</f>
        <v>8703.3799999999992</v>
      </c>
    </row>
    <row r="127" spans="2:6" x14ac:dyDescent="0.25">
      <c r="B127" s="147">
        <v>127</v>
      </c>
      <c r="C127" s="146">
        <v>49300</v>
      </c>
      <c r="D127" s="147">
        <v>16000</v>
      </c>
      <c r="E127" s="20" t="s">
        <v>288</v>
      </c>
      <c r="F127" s="97">
        <v>37716.49</v>
      </c>
    </row>
    <row r="128" spans="2:6" x14ac:dyDescent="0.25">
      <c r="B128" s="147">
        <v>127</v>
      </c>
      <c r="C128" s="147">
        <v>91200</v>
      </c>
      <c r="D128" s="147">
        <v>10000</v>
      </c>
      <c r="E128" s="149" t="s">
        <v>289</v>
      </c>
      <c r="F128" s="97">
        <v>212872.04</v>
      </c>
    </row>
    <row r="129" spans="2:6" x14ac:dyDescent="0.25">
      <c r="B129" s="147">
        <v>127</v>
      </c>
      <c r="C129" s="147">
        <v>91200</v>
      </c>
      <c r="D129" s="147">
        <v>16000</v>
      </c>
      <c r="E129" s="149" t="s">
        <v>290</v>
      </c>
      <c r="F129" s="97">
        <v>68119.05</v>
      </c>
    </row>
    <row r="130" spans="2:6" x14ac:dyDescent="0.25">
      <c r="B130" s="146">
        <v>127</v>
      </c>
      <c r="C130" s="146" t="s">
        <v>176</v>
      </c>
      <c r="D130" s="146">
        <v>12000</v>
      </c>
      <c r="E130" s="19" t="s">
        <v>291</v>
      </c>
      <c r="F130" s="97">
        <f>3642.53*14-0.03</f>
        <v>50995.390000000007</v>
      </c>
    </row>
    <row r="131" spans="2:6" x14ac:dyDescent="0.25">
      <c r="B131" s="146">
        <v>127</v>
      </c>
      <c r="C131" s="146" t="s">
        <v>176</v>
      </c>
      <c r="D131" s="146">
        <v>12001</v>
      </c>
      <c r="E131" s="19" t="s">
        <v>292</v>
      </c>
      <c r="F131" s="97">
        <f>1152.77*14-0.03</f>
        <v>16138.749999999998</v>
      </c>
    </row>
    <row r="132" spans="2:6" x14ac:dyDescent="0.25">
      <c r="B132" s="147">
        <v>127</v>
      </c>
      <c r="C132" s="147">
        <v>92000</v>
      </c>
      <c r="D132" s="147">
        <v>12006</v>
      </c>
      <c r="E132" s="148" t="s">
        <v>293</v>
      </c>
      <c r="F132" s="97">
        <f>186.91*14-0.01</f>
        <v>2616.7299999999996</v>
      </c>
    </row>
    <row r="133" spans="2:6" x14ac:dyDescent="0.25">
      <c r="B133" s="147">
        <v>127</v>
      </c>
      <c r="C133" s="147">
        <v>92000</v>
      </c>
      <c r="D133" s="147">
        <v>12100</v>
      </c>
      <c r="E133" s="19" t="s">
        <v>294</v>
      </c>
      <c r="F133" s="97">
        <f>2745.85*14</f>
        <v>38441.9</v>
      </c>
    </row>
    <row r="134" spans="2:6" x14ac:dyDescent="0.25">
      <c r="B134" s="147">
        <v>127</v>
      </c>
      <c r="C134" s="147">
        <v>92000</v>
      </c>
      <c r="D134" s="147">
        <v>12101</v>
      </c>
      <c r="E134" s="19" t="s">
        <v>295</v>
      </c>
      <c r="F134" s="97">
        <f>5083.58*14</f>
        <v>71170.12</v>
      </c>
    </row>
    <row r="135" spans="2:6" x14ac:dyDescent="0.25">
      <c r="B135" s="147">
        <v>127</v>
      </c>
      <c r="C135" s="147">
        <v>92000</v>
      </c>
      <c r="D135" s="147">
        <v>12103</v>
      </c>
      <c r="E135" s="19" t="s">
        <v>296</v>
      </c>
      <c r="F135" s="97">
        <v>0</v>
      </c>
    </row>
    <row r="136" spans="2:6" x14ac:dyDescent="0.25">
      <c r="B136" s="146">
        <v>127</v>
      </c>
      <c r="C136" s="146" t="s">
        <v>176</v>
      </c>
      <c r="D136" s="147">
        <v>13000</v>
      </c>
      <c r="E136" s="19" t="s">
        <v>297</v>
      </c>
      <c r="F136" s="97">
        <f>54578.54-F137+0.01</f>
        <v>53321.630000000005</v>
      </c>
    </row>
    <row r="137" spans="2:6" x14ac:dyDescent="0.25">
      <c r="B137" s="147">
        <v>127</v>
      </c>
      <c r="C137" s="147">
        <v>92000</v>
      </c>
      <c r="D137" s="147">
        <v>13002</v>
      </c>
      <c r="E137" s="148" t="s">
        <v>298</v>
      </c>
      <c r="F137" s="97">
        <f>89.78*14</f>
        <v>1256.92</v>
      </c>
    </row>
    <row r="138" spans="2:6" x14ac:dyDescent="0.25">
      <c r="B138" s="147">
        <v>127</v>
      </c>
      <c r="C138" s="147">
        <v>92000</v>
      </c>
      <c r="D138" s="147">
        <v>16000</v>
      </c>
      <c r="E138" s="20" t="s">
        <v>299</v>
      </c>
      <c r="F138" s="97">
        <v>60188.21</v>
      </c>
    </row>
    <row r="139" spans="2:6" x14ac:dyDescent="0.25">
      <c r="B139" s="147">
        <v>127</v>
      </c>
      <c r="C139" s="147">
        <v>92000</v>
      </c>
      <c r="D139" s="147">
        <v>16000</v>
      </c>
      <c r="E139" s="20" t="s">
        <v>300</v>
      </c>
      <c r="F139" s="97">
        <v>18436.419999999998</v>
      </c>
    </row>
    <row r="140" spans="2:6" x14ac:dyDescent="0.25">
      <c r="B140" s="146">
        <v>127</v>
      </c>
      <c r="C140" s="146">
        <v>92001</v>
      </c>
      <c r="D140" s="147">
        <v>12001</v>
      </c>
      <c r="E140" s="19" t="s">
        <v>301</v>
      </c>
      <c r="F140" s="97">
        <f>1152.77*14-0.03</f>
        <v>16138.749999999998</v>
      </c>
    </row>
    <row r="141" spans="2:6" x14ac:dyDescent="0.25">
      <c r="B141" s="146">
        <v>127</v>
      </c>
      <c r="C141" s="146">
        <v>92001</v>
      </c>
      <c r="D141" s="146">
        <v>12003</v>
      </c>
      <c r="E141" s="19" t="s">
        <v>302</v>
      </c>
      <c r="F141" s="97">
        <f>788.28*14-0.03</f>
        <v>11035.89</v>
      </c>
    </row>
    <row r="142" spans="2:6" x14ac:dyDescent="0.25">
      <c r="B142" s="147">
        <v>127</v>
      </c>
      <c r="C142" s="146">
        <v>92001</v>
      </c>
      <c r="D142" s="147">
        <v>12006</v>
      </c>
      <c r="E142" s="148" t="s">
        <v>303</v>
      </c>
      <c r="F142" s="97">
        <f>460.71*14-0.01</f>
        <v>6449.9299999999994</v>
      </c>
    </row>
    <row r="143" spans="2:6" x14ac:dyDescent="0.25">
      <c r="B143" s="147">
        <v>127</v>
      </c>
      <c r="C143" s="146">
        <v>92001</v>
      </c>
      <c r="D143" s="147">
        <v>12100</v>
      </c>
      <c r="E143" s="19" t="s">
        <v>304</v>
      </c>
      <c r="F143" s="97">
        <f>1021.29*14</f>
        <v>14298.06</v>
      </c>
    </row>
    <row r="144" spans="2:6" x14ac:dyDescent="0.25">
      <c r="B144" s="147">
        <v>127</v>
      </c>
      <c r="C144" s="146">
        <v>92001</v>
      </c>
      <c r="D144" s="147">
        <v>12101</v>
      </c>
      <c r="E144" s="19" t="s">
        <v>305</v>
      </c>
      <c r="F144" s="97">
        <f>2009.77*14</f>
        <v>28136.78</v>
      </c>
    </row>
    <row r="145" spans="2:6" x14ac:dyDescent="0.25">
      <c r="B145" s="147">
        <v>127</v>
      </c>
      <c r="C145" s="146">
        <v>92001</v>
      </c>
      <c r="D145" s="147">
        <v>12103</v>
      </c>
      <c r="E145" s="19" t="s">
        <v>306</v>
      </c>
      <c r="F145" s="97">
        <f>169.49*14</f>
        <v>2372.86</v>
      </c>
    </row>
    <row r="146" spans="2:6" x14ac:dyDescent="0.25">
      <c r="B146" s="146">
        <v>127</v>
      </c>
      <c r="C146" s="146">
        <v>92001</v>
      </c>
      <c r="D146" s="147">
        <v>13000</v>
      </c>
      <c r="E146" s="19" t="s">
        <v>307</v>
      </c>
      <c r="F146" s="97">
        <f>51251.07-F147+0.01</f>
        <v>47723.5</v>
      </c>
    </row>
    <row r="147" spans="2:6" x14ac:dyDescent="0.25">
      <c r="B147" s="147">
        <v>127</v>
      </c>
      <c r="C147" s="146">
        <v>92001</v>
      </c>
      <c r="D147" s="147">
        <v>13002</v>
      </c>
      <c r="E147" s="148" t="s">
        <v>308</v>
      </c>
      <c r="F147" s="97">
        <f>251.97*14</f>
        <v>3527.58</v>
      </c>
    </row>
    <row r="148" spans="2:6" x14ac:dyDescent="0.25">
      <c r="B148" s="147">
        <v>127</v>
      </c>
      <c r="C148" s="146">
        <v>92001</v>
      </c>
      <c r="D148" s="147">
        <v>16000</v>
      </c>
      <c r="E148" s="20" t="s">
        <v>309</v>
      </c>
      <c r="F148" s="97">
        <v>26187.93</v>
      </c>
    </row>
    <row r="149" spans="2:6" x14ac:dyDescent="0.25">
      <c r="B149" s="147">
        <v>127</v>
      </c>
      <c r="C149" s="147">
        <v>92001</v>
      </c>
      <c r="D149" s="147">
        <v>16000</v>
      </c>
      <c r="E149" s="20" t="s">
        <v>310</v>
      </c>
      <c r="F149" s="97">
        <v>17238.650000000001</v>
      </c>
    </row>
    <row r="150" spans="2:6" x14ac:dyDescent="0.25">
      <c r="B150" s="146">
        <v>127</v>
      </c>
      <c r="C150" s="146">
        <v>92002</v>
      </c>
      <c r="D150" s="146">
        <v>12003</v>
      </c>
      <c r="E150" s="19" t="s">
        <v>311</v>
      </c>
      <c r="F150" s="97">
        <f>788.28*14-0.03</f>
        <v>11035.89</v>
      </c>
    </row>
    <row r="151" spans="2:6" x14ac:dyDescent="0.25">
      <c r="B151" s="147">
        <v>127</v>
      </c>
      <c r="C151" s="146">
        <v>92002</v>
      </c>
      <c r="D151" s="147">
        <v>12006</v>
      </c>
      <c r="E151" s="148" t="s">
        <v>312</v>
      </c>
      <c r="F151" s="97">
        <f>346.17*14-0.01</f>
        <v>4846.37</v>
      </c>
    </row>
    <row r="152" spans="2:6" x14ac:dyDescent="0.25">
      <c r="B152" s="147">
        <v>127</v>
      </c>
      <c r="C152" s="146">
        <v>92002</v>
      </c>
      <c r="D152" s="147">
        <v>12100</v>
      </c>
      <c r="E152" s="19" t="s">
        <v>313</v>
      </c>
      <c r="F152" s="97">
        <f>1021.29*14</f>
        <v>14298.06</v>
      </c>
    </row>
    <row r="153" spans="2:6" x14ac:dyDescent="0.25">
      <c r="B153" s="147">
        <v>127</v>
      </c>
      <c r="C153" s="146">
        <v>92002</v>
      </c>
      <c r="D153" s="147">
        <v>12101</v>
      </c>
      <c r="E153" s="19" t="s">
        <v>314</v>
      </c>
      <c r="F153" s="97">
        <f>1734.32*14</f>
        <v>24280.48</v>
      </c>
    </row>
    <row r="154" spans="2:6" x14ac:dyDescent="0.25">
      <c r="B154" s="147">
        <v>127</v>
      </c>
      <c r="C154" s="146">
        <v>92002</v>
      </c>
      <c r="D154" s="147">
        <v>12103</v>
      </c>
      <c r="E154" s="19" t="s">
        <v>315</v>
      </c>
      <c r="F154" s="97">
        <f>409.31*14</f>
        <v>5730.34</v>
      </c>
    </row>
    <row r="155" spans="2:6" x14ac:dyDescent="0.25">
      <c r="B155" s="146">
        <v>127</v>
      </c>
      <c r="C155" s="146">
        <v>92002</v>
      </c>
      <c r="D155" s="147">
        <v>13100</v>
      </c>
      <c r="E155" s="19" t="s">
        <v>958</v>
      </c>
      <c r="F155" s="97">
        <v>19812.43</v>
      </c>
    </row>
    <row r="156" spans="2:6" x14ac:dyDescent="0.25">
      <c r="B156" s="147">
        <v>127</v>
      </c>
      <c r="C156" s="146">
        <v>92002</v>
      </c>
      <c r="D156" s="147">
        <v>13002</v>
      </c>
      <c r="E156" s="148" t="s">
        <v>959</v>
      </c>
      <c r="F156" s="97">
        <v>0</v>
      </c>
    </row>
    <row r="157" spans="2:6" x14ac:dyDescent="0.25">
      <c r="B157" s="147">
        <v>127</v>
      </c>
      <c r="C157" s="146">
        <v>92002</v>
      </c>
      <c r="D157" s="147">
        <v>16000</v>
      </c>
      <c r="E157" s="20" t="s">
        <v>316</v>
      </c>
      <c r="F157" s="97">
        <v>16012.92</v>
      </c>
    </row>
    <row r="158" spans="2:6" x14ac:dyDescent="0.25">
      <c r="B158" s="147">
        <v>127</v>
      </c>
      <c r="C158" s="146">
        <v>92002</v>
      </c>
      <c r="D158" s="147">
        <v>16000</v>
      </c>
      <c r="E158" s="20" t="s">
        <v>960</v>
      </c>
      <c r="F158" s="97">
        <v>6677.13</v>
      </c>
    </row>
    <row r="159" spans="2:6" x14ac:dyDescent="0.25">
      <c r="B159" s="146">
        <v>127</v>
      </c>
      <c r="C159" s="146">
        <v>92002</v>
      </c>
      <c r="D159" s="146">
        <v>12001</v>
      </c>
      <c r="E159" s="19" t="s">
        <v>961</v>
      </c>
      <c r="F159" s="97">
        <f>1214.18*14-0.03</f>
        <v>16998.490000000002</v>
      </c>
    </row>
    <row r="160" spans="2:6" x14ac:dyDescent="0.25">
      <c r="B160" s="147">
        <v>127</v>
      </c>
      <c r="C160" s="147">
        <v>92005</v>
      </c>
      <c r="D160" s="147">
        <v>13001</v>
      </c>
      <c r="E160" s="20" t="s">
        <v>317</v>
      </c>
      <c r="F160" s="97">
        <v>19000</v>
      </c>
    </row>
    <row r="161" spans="2:6" x14ac:dyDescent="0.25">
      <c r="B161" s="146">
        <v>127</v>
      </c>
      <c r="C161" s="147">
        <v>92005</v>
      </c>
      <c r="D161" s="146">
        <v>14300</v>
      </c>
      <c r="E161" s="19" t="s">
        <v>318</v>
      </c>
      <c r="F161" s="97">
        <v>2000</v>
      </c>
    </row>
    <row r="162" spans="2:6" x14ac:dyDescent="0.25">
      <c r="B162" s="146">
        <v>127</v>
      </c>
      <c r="C162" s="147">
        <v>92005</v>
      </c>
      <c r="D162" s="146">
        <v>15000</v>
      </c>
      <c r="E162" s="19" t="s">
        <v>319</v>
      </c>
      <c r="F162" s="97">
        <v>206691.7</v>
      </c>
    </row>
    <row r="163" spans="2:6" x14ac:dyDescent="0.25">
      <c r="B163" s="146">
        <v>127</v>
      </c>
      <c r="C163" s="147">
        <v>92005</v>
      </c>
      <c r="D163" s="146">
        <v>15100</v>
      </c>
      <c r="E163" s="19" t="s">
        <v>320</v>
      </c>
      <c r="F163" s="97">
        <v>109200</v>
      </c>
    </row>
    <row r="164" spans="2:6" x14ac:dyDescent="0.25">
      <c r="B164" s="146">
        <v>127</v>
      </c>
      <c r="C164" s="147">
        <v>92005</v>
      </c>
      <c r="D164" s="146">
        <v>16000</v>
      </c>
      <c r="E164" s="19" t="s">
        <v>321</v>
      </c>
      <c r="F164" s="97">
        <v>120</v>
      </c>
    </row>
    <row r="165" spans="2:6" x14ac:dyDescent="0.25">
      <c r="B165" s="146">
        <v>127</v>
      </c>
      <c r="C165" s="147">
        <v>92005</v>
      </c>
      <c r="D165" s="146">
        <v>16104</v>
      </c>
      <c r="E165" s="19" t="s">
        <v>322</v>
      </c>
      <c r="F165" s="97">
        <v>10000</v>
      </c>
    </row>
    <row r="166" spans="2:6" x14ac:dyDescent="0.25">
      <c r="B166" s="146">
        <v>127</v>
      </c>
      <c r="C166" s="147">
        <v>92005</v>
      </c>
      <c r="D166" s="146">
        <v>16200</v>
      </c>
      <c r="E166" s="19" t="s">
        <v>323</v>
      </c>
      <c r="F166" s="97">
        <v>12000</v>
      </c>
    </row>
    <row r="167" spans="2:6" x14ac:dyDescent="0.25">
      <c r="B167" s="146">
        <v>127</v>
      </c>
      <c r="C167" s="147">
        <v>92005</v>
      </c>
      <c r="D167" s="146">
        <v>16202</v>
      </c>
      <c r="E167" s="19" t="s">
        <v>324</v>
      </c>
      <c r="F167" s="97">
        <v>8000</v>
      </c>
    </row>
    <row r="168" spans="2:6" x14ac:dyDescent="0.25">
      <c r="B168" s="146">
        <v>127</v>
      </c>
      <c r="C168" s="147">
        <v>92005</v>
      </c>
      <c r="D168" s="146">
        <v>16209</v>
      </c>
      <c r="E168" s="19" t="s">
        <v>325</v>
      </c>
      <c r="F168" s="97">
        <v>18757.79</v>
      </c>
    </row>
    <row r="169" spans="2:6" x14ac:dyDescent="0.25">
      <c r="B169" s="146">
        <v>127</v>
      </c>
      <c r="C169" s="147">
        <v>92005</v>
      </c>
      <c r="D169" s="146">
        <v>16204</v>
      </c>
      <c r="E169" s="19" t="s">
        <v>326</v>
      </c>
      <c r="F169" s="97">
        <v>468.05</v>
      </c>
    </row>
    <row r="170" spans="2:6" x14ac:dyDescent="0.25">
      <c r="B170" s="147">
        <v>127</v>
      </c>
      <c r="C170" s="147">
        <v>92006</v>
      </c>
      <c r="D170" s="147">
        <v>13001</v>
      </c>
      <c r="E170" s="20" t="s">
        <v>327</v>
      </c>
      <c r="F170" s="97">
        <v>7000</v>
      </c>
    </row>
    <row r="171" spans="2:6" x14ac:dyDescent="0.25">
      <c r="B171" s="146">
        <v>127</v>
      </c>
      <c r="C171" s="146">
        <v>92007</v>
      </c>
      <c r="D171" s="147">
        <v>13001</v>
      </c>
      <c r="E171" s="19" t="s">
        <v>328</v>
      </c>
      <c r="F171" s="97">
        <v>5000</v>
      </c>
    </row>
    <row r="172" spans="2:6" x14ac:dyDescent="0.25">
      <c r="B172" s="146">
        <v>127</v>
      </c>
      <c r="C172" s="147">
        <v>92500</v>
      </c>
      <c r="D172" s="146">
        <v>12003</v>
      </c>
      <c r="E172" s="19" t="s">
        <v>329</v>
      </c>
      <c r="F172" s="97">
        <f>788.28*14-0.03</f>
        <v>11035.89</v>
      </c>
    </row>
    <row r="173" spans="2:6" x14ac:dyDescent="0.25">
      <c r="B173" s="147">
        <v>127</v>
      </c>
      <c r="C173" s="147">
        <v>92500</v>
      </c>
      <c r="D173" s="147">
        <v>12006</v>
      </c>
      <c r="E173" s="148" t="s">
        <v>330</v>
      </c>
      <c r="F173" s="97">
        <f>317.16*14-0.01</f>
        <v>4440.2300000000005</v>
      </c>
    </row>
    <row r="174" spans="2:6" x14ac:dyDescent="0.25">
      <c r="B174" s="147">
        <v>127</v>
      </c>
      <c r="C174" s="147">
        <v>92500</v>
      </c>
      <c r="D174" s="147">
        <v>12100</v>
      </c>
      <c r="E174" s="19" t="s">
        <v>331</v>
      </c>
      <c r="F174" s="97">
        <f>383.12*14</f>
        <v>5363.68</v>
      </c>
    </row>
    <row r="175" spans="2:6" x14ac:dyDescent="0.25">
      <c r="B175" s="147">
        <v>127</v>
      </c>
      <c r="C175" s="147">
        <v>92500</v>
      </c>
      <c r="D175" s="147">
        <v>12101</v>
      </c>
      <c r="E175" s="19" t="s">
        <v>332</v>
      </c>
      <c r="F175" s="97">
        <f>448.69*14</f>
        <v>6281.66</v>
      </c>
    </row>
    <row r="176" spans="2:6" x14ac:dyDescent="0.25">
      <c r="B176" s="147">
        <v>127</v>
      </c>
      <c r="C176" s="147">
        <v>92500</v>
      </c>
      <c r="D176" s="147">
        <v>12103</v>
      </c>
      <c r="E176" s="19" t="s">
        <v>333</v>
      </c>
      <c r="F176" s="97">
        <f>41.57*14</f>
        <v>581.98</v>
      </c>
    </row>
    <row r="177" spans="2:6" x14ac:dyDescent="0.25">
      <c r="B177" s="147">
        <v>127</v>
      </c>
      <c r="C177" s="147">
        <v>92500</v>
      </c>
      <c r="D177" s="147">
        <v>13000</v>
      </c>
      <c r="E177" s="19" t="s">
        <v>334</v>
      </c>
      <c r="F177" s="97">
        <f>64740.92-F178+0.01</f>
        <v>60742.96</v>
      </c>
    </row>
    <row r="178" spans="2:6" x14ac:dyDescent="0.25">
      <c r="B178" s="147">
        <v>127</v>
      </c>
      <c r="C178" s="147">
        <v>92500</v>
      </c>
      <c r="D178" s="147">
        <v>13002</v>
      </c>
      <c r="E178" s="148" t="s">
        <v>335</v>
      </c>
      <c r="F178" s="97">
        <f>285.57*14-0.01</f>
        <v>3997.97</v>
      </c>
    </row>
    <row r="179" spans="2:6" x14ac:dyDescent="0.25">
      <c r="B179" s="147">
        <v>127</v>
      </c>
      <c r="C179" s="147">
        <v>92500</v>
      </c>
      <c r="D179" s="147">
        <v>16000</v>
      </c>
      <c r="E179" s="20" t="s">
        <v>336</v>
      </c>
      <c r="F179" s="97">
        <v>9284.2199999999993</v>
      </c>
    </row>
    <row r="180" spans="2:6" x14ac:dyDescent="0.25">
      <c r="B180" s="147">
        <v>127</v>
      </c>
      <c r="C180" s="147">
        <v>92501</v>
      </c>
      <c r="D180" s="147">
        <v>16000</v>
      </c>
      <c r="E180" s="20" t="s">
        <v>337</v>
      </c>
      <c r="F180" s="97">
        <v>21810.76</v>
      </c>
    </row>
    <row r="181" spans="2:6" x14ac:dyDescent="0.25">
      <c r="B181" s="147">
        <v>127</v>
      </c>
      <c r="C181" s="146">
        <v>92600</v>
      </c>
      <c r="D181" s="147">
        <v>13000</v>
      </c>
      <c r="E181" s="19" t="s">
        <v>338</v>
      </c>
      <c r="F181" s="97">
        <f>107759.4-F182+0.01</f>
        <v>97305.339999999982</v>
      </c>
    </row>
    <row r="182" spans="2:6" x14ac:dyDescent="0.25">
      <c r="B182" s="147">
        <v>127</v>
      </c>
      <c r="C182" s="146">
        <v>92600</v>
      </c>
      <c r="D182" s="147">
        <v>13002</v>
      </c>
      <c r="E182" s="148" t="s">
        <v>339</v>
      </c>
      <c r="F182" s="97">
        <f>746.72*14-0.01</f>
        <v>10454.07</v>
      </c>
    </row>
    <row r="183" spans="2:6" x14ac:dyDescent="0.25">
      <c r="B183" s="147">
        <v>127</v>
      </c>
      <c r="C183" s="146">
        <v>92600</v>
      </c>
      <c r="D183" s="147">
        <v>16000</v>
      </c>
      <c r="E183" s="20" t="s">
        <v>340</v>
      </c>
      <c r="F183" s="97">
        <v>36273.33</v>
      </c>
    </row>
    <row r="184" spans="2:6" x14ac:dyDescent="0.25">
      <c r="B184" s="147">
        <v>127</v>
      </c>
      <c r="C184" s="146">
        <v>92600</v>
      </c>
      <c r="D184" s="147">
        <v>13002</v>
      </c>
      <c r="E184" s="20" t="s">
        <v>848</v>
      </c>
      <c r="F184" s="97">
        <f>30197.37-F185</f>
        <v>29799.07</v>
      </c>
    </row>
    <row r="185" spans="2:6" x14ac:dyDescent="0.25">
      <c r="B185" s="147">
        <v>127</v>
      </c>
      <c r="C185" s="146">
        <v>92600</v>
      </c>
      <c r="D185" s="147">
        <v>13002</v>
      </c>
      <c r="E185" s="20" t="s">
        <v>849</v>
      </c>
      <c r="F185" s="97">
        <f>28.45*14</f>
        <v>398.3</v>
      </c>
    </row>
    <row r="186" spans="2:6" x14ac:dyDescent="0.25">
      <c r="B186" s="147">
        <v>127</v>
      </c>
      <c r="C186" s="146">
        <v>92600</v>
      </c>
      <c r="D186" s="147">
        <v>16000</v>
      </c>
      <c r="E186" s="20" t="s">
        <v>850</v>
      </c>
      <c r="F186" s="97">
        <v>10086.65</v>
      </c>
    </row>
    <row r="187" spans="2:6" x14ac:dyDescent="0.25">
      <c r="B187" s="147">
        <v>127</v>
      </c>
      <c r="C187" s="147">
        <v>92601</v>
      </c>
      <c r="D187" s="147">
        <v>13000</v>
      </c>
      <c r="E187" s="20" t="s">
        <v>341</v>
      </c>
      <c r="F187" s="97">
        <f>55140-F188</f>
        <v>51688.58</v>
      </c>
    </row>
    <row r="188" spans="2:6" x14ac:dyDescent="0.25">
      <c r="B188" s="147">
        <v>127</v>
      </c>
      <c r="C188" s="147">
        <v>92601</v>
      </c>
      <c r="D188" s="147">
        <v>13002</v>
      </c>
      <c r="E188" s="20" t="s">
        <v>342</v>
      </c>
      <c r="F188" s="97">
        <f>246.53*14</f>
        <v>3451.42</v>
      </c>
    </row>
    <row r="189" spans="2:6" x14ac:dyDescent="0.25">
      <c r="B189" s="147">
        <v>127</v>
      </c>
      <c r="C189" s="147">
        <v>92601</v>
      </c>
      <c r="D189" s="147">
        <v>16000</v>
      </c>
      <c r="E189" s="20" t="s">
        <v>343</v>
      </c>
      <c r="F189" s="97">
        <v>18421.36</v>
      </c>
    </row>
    <row r="190" spans="2:6" x14ac:dyDescent="0.25">
      <c r="B190" s="146">
        <v>127</v>
      </c>
      <c r="C190" s="146">
        <v>93100</v>
      </c>
      <c r="D190" s="146">
        <v>12000</v>
      </c>
      <c r="E190" s="19" t="s">
        <v>344</v>
      </c>
      <c r="F190" s="97">
        <f>3642.54*14-0.03</f>
        <v>50995.53</v>
      </c>
    </row>
    <row r="191" spans="2:6" x14ac:dyDescent="0.25">
      <c r="B191" s="146">
        <v>127</v>
      </c>
      <c r="C191" s="146">
        <v>93100</v>
      </c>
      <c r="D191" s="146">
        <v>12003</v>
      </c>
      <c r="E191" s="19" t="s">
        <v>345</v>
      </c>
      <c r="F191" s="97">
        <f>2364.83*14-0.03</f>
        <v>33107.589999999997</v>
      </c>
    </row>
    <row r="192" spans="2:6" x14ac:dyDescent="0.25">
      <c r="B192" s="147">
        <v>127</v>
      </c>
      <c r="C192" s="146">
        <v>93100</v>
      </c>
      <c r="D192" s="147">
        <v>12006</v>
      </c>
      <c r="E192" s="148" t="s">
        <v>346</v>
      </c>
      <c r="F192" s="97">
        <f>826.08*14-0.01</f>
        <v>11565.11</v>
      </c>
    </row>
    <row r="193" spans="2:6" x14ac:dyDescent="0.25">
      <c r="B193" s="147">
        <v>127</v>
      </c>
      <c r="C193" s="146">
        <v>93100</v>
      </c>
      <c r="D193" s="147">
        <v>12100</v>
      </c>
      <c r="E193" s="19" t="s">
        <v>347</v>
      </c>
      <c r="F193" s="97">
        <f>3389.69*14</f>
        <v>47455.66</v>
      </c>
    </row>
    <row r="194" spans="2:6" x14ac:dyDescent="0.25">
      <c r="B194" s="147">
        <v>127</v>
      </c>
      <c r="C194" s="146">
        <v>93100</v>
      </c>
      <c r="D194" s="147">
        <v>12101</v>
      </c>
      <c r="E194" s="19" t="s">
        <v>348</v>
      </c>
      <c r="F194" s="97">
        <f>7409.62*14</f>
        <v>103734.68</v>
      </c>
    </row>
    <row r="195" spans="2:6" x14ac:dyDescent="0.25">
      <c r="B195" s="147">
        <v>127</v>
      </c>
      <c r="C195" s="146">
        <v>93100</v>
      </c>
      <c r="D195" s="147">
        <v>12103</v>
      </c>
      <c r="E195" s="19" t="s">
        <v>349</v>
      </c>
      <c r="F195" s="97">
        <f>597.16*14</f>
        <v>8360.24</v>
      </c>
    </row>
    <row r="196" spans="2:6" x14ac:dyDescent="0.25">
      <c r="B196" s="146">
        <v>127</v>
      </c>
      <c r="C196" s="146">
        <v>93100</v>
      </c>
      <c r="D196" s="147">
        <v>13000</v>
      </c>
      <c r="E196" s="19" t="s">
        <v>350</v>
      </c>
      <c r="F196" s="97">
        <f>23739.66-F197+0.01</f>
        <v>22185.119999999999</v>
      </c>
    </row>
    <row r="197" spans="2:6" x14ac:dyDescent="0.25">
      <c r="B197" s="147">
        <v>127</v>
      </c>
      <c r="C197" s="146">
        <v>93100</v>
      </c>
      <c r="D197" s="147">
        <v>13002</v>
      </c>
      <c r="E197" s="148" t="s">
        <v>351</v>
      </c>
      <c r="F197" s="97">
        <f>111.04*14-0.01</f>
        <v>1554.5500000000002</v>
      </c>
    </row>
    <row r="198" spans="2:6" x14ac:dyDescent="0.25">
      <c r="B198" s="147">
        <v>127</v>
      </c>
      <c r="C198" s="146">
        <v>93100</v>
      </c>
      <c r="D198" s="147">
        <v>16000</v>
      </c>
      <c r="E198" s="20" t="s">
        <v>352</v>
      </c>
      <c r="F198" s="97">
        <v>71666.62</v>
      </c>
    </row>
    <row r="199" spans="2:6" x14ac:dyDescent="0.25">
      <c r="B199" s="147">
        <v>127</v>
      </c>
      <c r="C199" s="146">
        <v>93101</v>
      </c>
      <c r="D199" s="147">
        <v>16000</v>
      </c>
      <c r="E199" s="20" t="s">
        <v>353</v>
      </c>
      <c r="F199" s="97">
        <v>8015.84</v>
      </c>
    </row>
    <row r="200" spans="2:6" x14ac:dyDescent="0.25">
      <c r="B200" s="146">
        <v>127</v>
      </c>
      <c r="C200" s="146">
        <v>93200</v>
      </c>
      <c r="D200" s="147">
        <v>12003</v>
      </c>
      <c r="E200" s="19" t="s">
        <v>354</v>
      </c>
      <c r="F200" s="97">
        <f>788.28*14-0.03</f>
        <v>11035.89</v>
      </c>
    </row>
    <row r="201" spans="2:6" x14ac:dyDescent="0.25">
      <c r="B201" s="147">
        <v>127</v>
      </c>
      <c r="C201" s="146">
        <v>93200</v>
      </c>
      <c r="D201" s="147">
        <v>12006</v>
      </c>
      <c r="E201" s="148" t="s">
        <v>355</v>
      </c>
      <c r="F201" s="97">
        <f>346.17*14-0.01</f>
        <v>4846.37</v>
      </c>
    </row>
    <row r="202" spans="2:6" x14ac:dyDescent="0.25">
      <c r="B202" s="147">
        <v>127</v>
      </c>
      <c r="C202" s="146">
        <v>93200</v>
      </c>
      <c r="D202" s="147">
        <v>12100</v>
      </c>
      <c r="E202" s="19" t="s">
        <v>356</v>
      </c>
      <c r="F202" s="97">
        <f>383.12*14</f>
        <v>5363.68</v>
      </c>
    </row>
    <row r="203" spans="2:6" x14ac:dyDescent="0.25">
      <c r="B203" s="147">
        <v>127</v>
      </c>
      <c r="C203" s="146">
        <v>93200</v>
      </c>
      <c r="D203" s="147">
        <v>12101</v>
      </c>
      <c r="E203" s="19" t="s">
        <v>357</v>
      </c>
      <c r="F203" s="97">
        <f>448.69*14</f>
        <v>6281.66</v>
      </c>
    </row>
    <row r="204" spans="2:6" x14ac:dyDescent="0.25">
      <c r="B204" s="147">
        <v>127</v>
      </c>
      <c r="C204" s="146">
        <v>93200</v>
      </c>
      <c r="D204" s="147">
        <v>12103</v>
      </c>
      <c r="E204" s="19" t="s">
        <v>358</v>
      </c>
      <c r="F204" s="97">
        <f>42.14*14</f>
        <v>589.96</v>
      </c>
    </row>
    <row r="205" spans="2:6" x14ac:dyDescent="0.25">
      <c r="B205" s="147">
        <v>127</v>
      </c>
      <c r="C205" s="146">
        <v>93200</v>
      </c>
      <c r="D205" s="147">
        <v>16000</v>
      </c>
      <c r="E205" s="20" t="s">
        <v>359</v>
      </c>
      <c r="F205" s="97">
        <v>9426.2000000000007</v>
      </c>
    </row>
    <row r="206" spans="2:6" x14ac:dyDescent="0.25">
      <c r="B206" s="147">
        <v>127</v>
      </c>
      <c r="C206" s="146">
        <v>92009</v>
      </c>
      <c r="D206" s="147">
        <v>15200</v>
      </c>
      <c r="E206" s="20" t="s">
        <v>851</v>
      </c>
      <c r="F206" s="97">
        <v>150000</v>
      </c>
    </row>
    <row r="207" spans="2:6" x14ac:dyDescent="0.25">
      <c r="B207" s="21">
        <v>127</v>
      </c>
      <c r="C207" s="22"/>
      <c r="D207" s="22"/>
      <c r="E207" s="23" t="s">
        <v>368</v>
      </c>
      <c r="F207" s="38">
        <f>SUM(F5:F206)</f>
        <v>6464934.3999999994</v>
      </c>
    </row>
    <row r="208" spans="2:6" x14ac:dyDescent="0.25">
      <c r="B208" s="102">
        <v>120</v>
      </c>
      <c r="C208" s="102">
        <v>92500</v>
      </c>
      <c r="D208" s="102">
        <v>20200</v>
      </c>
      <c r="E208" s="18" t="s">
        <v>152</v>
      </c>
      <c r="F208" s="107">
        <v>12000</v>
      </c>
    </row>
    <row r="209" spans="2:15" x14ac:dyDescent="0.25">
      <c r="B209" s="102">
        <v>221</v>
      </c>
      <c r="C209" s="102">
        <v>13200</v>
      </c>
      <c r="D209" s="102">
        <v>20200</v>
      </c>
      <c r="E209" s="18" t="s">
        <v>781</v>
      </c>
      <c r="F209" s="107">
        <v>80000</v>
      </c>
    </row>
    <row r="210" spans="2:15" s="142" customFormat="1" x14ac:dyDescent="0.25">
      <c r="B210" s="153">
        <v>127</v>
      </c>
      <c r="C210" s="154">
        <v>92000</v>
      </c>
      <c r="D210" s="153">
        <v>22500</v>
      </c>
      <c r="E210" s="155" t="s">
        <v>962</v>
      </c>
      <c r="F210" s="107">
        <v>3000</v>
      </c>
    </row>
    <row r="211" spans="2:15" x14ac:dyDescent="0.25">
      <c r="B211" s="102">
        <v>432</v>
      </c>
      <c r="C211" s="102">
        <v>13300</v>
      </c>
      <c r="D211" s="102">
        <v>20200</v>
      </c>
      <c r="E211" s="18" t="s">
        <v>486</v>
      </c>
      <c r="F211" s="107">
        <v>700</v>
      </c>
    </row>
    <row r="212" spans="2:15" x14ac:dyDescent="0.25">
      <c r="B212" s="102">
        <v>444</v>
      </c>
      <c r="C212" s="102">
        <v>15101</v>
      </c>
      <c r="D212" s="102">
        <v>20200</v>
      </c>
      <c r="E212" s="18" t="s">
        <v>497</v>
      </c>
      <c r="F212" s="107">
        <v>15000</v>
      </c>
    </row>
    <row r="213" spans="2:15" x14ac:dyDescent="0.25">
      <c r="B213" s="102">
        <v>451</v>
      </c>
      <c r="C213" s="102">
        <v>33200</v>
      </c>
      <c r="D213" s="102">
        <v>20200</v>
      </c>
      <c r="E213" s="18" t="s">
        <v>539</v>
      </c>
      <c r="F213" s="107">
        <v>7900</v>
      </c>
    </row>
    <row r="214" spans="2:15" x14ac:dyDescent="0.25">
      <c r="B214" s="102">
        <v>451</v>
      </c>
      <c r="C214" s="102">
        <v>33201</v>
      </c>
      <c r="D214" s="102">
        <v>20200</v>
      </c>
      <c r="E214" s="18" t="s">
        <v>721</v>
      </c>
      <c r="F214" s="107">
        <v>400</v>
      </c>
    </row>
    <row r="215" spans="2:15" x14ac:dyDescent="0.25">
      <c r="B215" s="102">
        <v>432</v>
      </c>
      <c r="C215" s="102">
        <v>15000</v>
      </c>
      <c r="D215" s="102">
        <v>20201</v>
      </c>
      <c r="E215" s="18" t="s">
        <v>755</v>
      </c>
      <c r="F215" s="107">
        <v>9000</v>
      </c>
    </row>
    <row r="216" spans="2:15" x14ac:dyDescent="0.25">
      <c r="B216" s="102">
        <v>432</v>
      </c>
      <c r="C216" s="102">
        <v>13300</v>
      </c>
      <c r="D216" s="102">
        <v>20201</v>
      </c>
      <c r="E216" s="18" t="s">
        <v>487</v>
      </c>
      <c r="F216" s="107">
        <v>8500</v>
      </c>
    </row>
    <row r="217" spans="2:15" x14ac:dyDescent="0.25">
      <c r="B217" s="102">
        <v>451</v>
      </c>
      <c r="C217" s="102">
        <v>33802</v>
      </c>
      <c r="D217" s="102">
        <v>20201</v>
      </c>
      <c r="E217" s="18" t="s">
        <v>579</v>
      </c>
      <c r="F217" s="107">
        <v>2500</v>
      </c>
    </row>
    <row r="218" spans="2:15" x14ac:dyDescent="0.25">
      <c r="B218" s="102">
        <v>444</v>
      </c>
      <c r="C218" s="102">
        <v>16501</v>
      </c>
      <c r="D218" s="102">
        <v>20305</v>
      </c>
      <c r="E218" s="18" t="s">
        <v>498</v>
      </c>
      <c r="F218" s="107">
        <v>20000</v>
      </c>
    </row>
    <row r="219" spans="2:15" x14ac:dyDescent="0.25">
      <c r="B219" s="102">
        <v>221</v>
      </c>
      <c r="C219" s="102" t="s">
        <v>382</v>
      </c>
      <c r="D219" s="102">
        <v>20400</v>
      </c>
      <c r="E219" s="18" t="s">
        <v>383</v>
      </c>
      <c r="F219" s="107">
        <v>72000</v>
      </c>
    </row>
    <row r="220" spans="2:15" x14ac:dyDescent="0.25">
      <c r="B220" s="102">
        <v>444</v>
      </c>
      <c r="C220" s="102">
        <v>15101</v>
      </c>
      <c r="D220" s="102">
        <v>20400</v>
      </c>
      <c r="E220" s="18" t="s">
        <v>499</v>
      </c>
      <c r="F220" s="107">
        <v>30000</v>
      </c>
    </row>
    <row r="221" spans="2:15" x14ac:dyDescent="0.25">
      <c r="B221" s="102">
        <v>446</v>
      </c>
      <c r="C221" s="102" t="s">
        <v>517</v>
      </c>
      <c r="D221" s="102">
        <v>20400</v>
      </c>
      <c r="E221" s="18" t="s">
        <v>530</v>
      </c>
      <c r="F221" s="107">
        <v>17000</v>
      </c>
    </row>
    <row r="222" spans="2:15" x14ac:dyDescent="0.25">
      <c r="B222" s="102">
        <v>128</v>
      </c>
      <c r="C222" s="102" t="s">
        <v>165</v>
      </c>
      <c r="D222" s="102">
        <v>20600</v>
      </c>
      <c r="E222" s="18" t="s">
        <v>369</v>
      </c>
      <c r="F222" s="107">
        <v>19000</v>
      </c>
    </row>
    <row r="223" spans="2:15" x14ac:dyDescent="0.25">
      <c r="B223" s="102">
        <v>221</v>
      </c>
      <c r="C223" s="102" t="s">
        <v>382</v>
      </c>
      <c r="D223" s="102">
        <v>20600</v>
      </c>
      <c r="E223" s="18" t="s">
        <v>385</v>
      </c>
      <c r="F223" s="107">
        <v>6000</v>
      </c>
      <c r="H223" s="110"/>
      <c r="I223" s="110"/>
      <c r="J223" s="110"/>
      <c r="K223" s="110"/>
      <c r="L223" s="110"/>
      <c r="M223" s="110"/>
      <c r="N223" s="110"/>
      <c r="O223" s="110"/>
    </row>
    <row r="224" spans="2:15" ht="15.75" x14ac:dyDescent="0.25">
      <c r="B224" s="102">
        <v>128</v>
      </c>
      <c r="C224" s="102">
        <v>92002</v>
      </c>
      <c r="D224" s="102">
        <v>20900</v>
      </c>
      <c r="E224" s="18" t="s">
        <v>370</v>
      </c>
      <c r="F224" s="107">
        <v>8100</v>
      </c>
      <c r="H224" s="110"/>
      <c r="I224" s="111"/>
      <c r="J224" s="112"/>
      <c r="K224" s="113"/>
      <c r="L224" s="114"/>
      <c r="M224" s="110"/>
      <c r="N224" s="110"/>
      <c r="O224" s="110"/>
    </row>
    <row r="225" spans="2:15" ht="15.75" x14ac:dyDescent="0.25">
      <c r="B225" s="102">
        <v>432</v>
      </c>
      <c r="C225" s="102">
        <v>13600</v>
      </c>
      <c r="D225" s="151">
        <v>21000</v>
      </c>
      <c r="E225" s="18" t="s">
        <v>744</v>
      </c>
      <c r="F225" s="107">
        <v>60000</v>
      </c>
      <c r="H225" s="110"/>
      <c r="I225" s="111"/>
      <c r="J225" s="112"/>
      <c r="K225" s="115"/>
      <c r="L225" s="116"/>
      <c r="M225" s="110"/>
      <c r="N225" s="110"/>
      <c r="O225" s="110"/>
    </row>
    <row r="226" spans="2:15" ht="15.75" x14ac:dyDescent="0.25">
      <c r="B226" s="102">
        <v>444</v>
      </c>
      <c r="C226" s="102">
        <v>15101</v>
      </c>
      <c r="D226" s="102">
        <v>21000</v>
      </c>
      <c r="E226" s="18" t="s">
        <v>500</v>
      </c>
      <c r="F226" s="107">
        <v>40000</v>
      </c>
      <c r="H226" s="110"/>
      <c r="I226" s="111"/>
      <c r="J226" s="112"/>
      <c r="K226" s="113"/>
      <c r="L226" s="114"/>
      <c r="M226" s="110"/>
      <c r="N226" s="110"/>
      <c r="O226" s="110"/>
    </row>
    <row r="227" spans="2:15" ht="15.75" x14ac:dyDescent="0.25">
      <c r="B227" s="102">
        <v>444</v>
      </c>
      <c r="C227" s="102">
        <v>16500</v>
      </c>
      <c r="D227" s="102">
        <v>21000</v>
      </c>
      <c r="E227" s="18" t="s">
        <v>501</v>
      </c>
      <c r="F227" s="107">
        <v>370000</v>
      </c>
      <c r="H227" s="110"/>
      <c r="I227" s="111"/>
      <c r="J227" s="112"/>
      <c r="K227" s="113"/>
      <c r="L227" s="114"/>
      <c r="M227" s="110"/>
      <c r="N227" s="110"/>
      <c r="O227" s="110"/>
    </row>
    <row r="228" spans="2:15" ht="15.75" x14ac:dyDescent="0.25">
      <c r="B228" s="102">
        <v>445</v>
      </c>
      <c r="C228" s="102">
        <v>17100</v>
      </c>
      <c r="D228" s="102">
        <v>21000</v>
      </c>
      <c r="E228" s="18" t="s">
        <v>515</v>
      </c>
      <c r="F228" s="107">
        <v>246019</v>
      </c>
      <c r="H228" s="110"/>
      <c r="I228" s="111"/>
      <c r="J228" s="112"/>
      <c r="K228" s="113"/>
      <c r="L228" s="114"/>
      <c r="M228" s="110"/>
      <c r="N228" s="110"/>
      <c r="O228" s="110"/>
    </row>
    <row r="229" spans="2:15" ht="15.75" x14ac:dyDescent="0.25">
      <c r="B229" s="102">
        <v>445</v>
      </c>
      <c r="C229" s="102">
        <v>17101</v>
      </c>
      <c r="D229" s="102">
        <v>21000</v>
      </c>
      <c r="E229" s="18" t="s">
        <v>516</v>
      </c>
      <c r="F229" s="107">
        <v>53000</v>
      </c>
      <c r="H229" s="110"/>
      <c r="I229" s="111"/>
      <c r="J229" s="112"/>
      <c r="K229" s="113"/>
      <c r="L229" s="114"/>
      <c r="M229" s="110"/>
      <c r="N229" s="110"/>
      <c r="O229" s="110"/>
    </row>
    <row r="230" spans="2:15" ht="15.75" x14ac:dyDescent="0.25">
      <c r="B230" s="102">
        <v>446</v>
      </c>
      <c r="C230" s="102">
        <v>15310</v>
      </c>
      <c r="D230" s="102">
        <v>21000</v>
      </c>
      <c r="E230" s="18" t="s">
        <v>521</v>
      </c>
      <c r="F230" s="107">
        <v>128966.24</v>
      </c>
      <c r="H230" s="110"/>
      <c r="I230" s="111"/>
      <c r="J230" s="112"/>
      <c r="K230" s="113"/>
      <c r="L230" s="114"/>
      <c r="M230" s="110"/>
      <c r="N230" s="110"/>
      <c r="O230" s="110"/>
    </row>
    <row r="231" spans="2:15" ht="15.75" x14ac:dyDescent="0.25">
      <c r="B231" s="102">
        <v>444</v>
      </c>
      <c r="C231" s="102">
        <v>17100</v>
      </c>
      <c r="D231" s="102">
        <v>21001</v>
      </c>
      <c r="E231" s="18" t="s">
        <v>502</v>
      </c>
      <c r="F231" s="107">
        <v>20000</v>
      </c>
      <c r="H231" s="110"/>
      <c r="I231" s="111"/>
      <c r="J231" s="112"/>
      <c r="K231" s="113"/>
      <c r="L231" s="114"/>
      <c r="M231" s="110"/>
      <c r="N231" s="110"/>
      <c r="O231" s="110"/>
    </row>
    <row r="232" spans="2:15" ht="15.75" x14ac:dyDescent="0.25">
      <c r="B232" s="102">
        <v>444</v>
      </c>
      <c r="C232" s="102">
        <v>15320</v>
      </c>
      <c r="D232" s="102">
        <v>21001</v>
      </c>
      <c r="E232" s="18" t="s">
        <v>708</v>
      </c>
      <c r="F232" s="107">
        <v>20000</v>
      </c>
      <c r="H232" s="110"/>
      <c r="I232" s="111"/>
      <c r="J232" s="112"/>
      <c r="K232" s="113"/>
      <c r="L232" s="114"/>
      <c r="M232" s="110"/>
      <c r="N232" s="110"/>
      <c r="O232" s="110"/>
    </row>
    <row r="233" spans="2:15" ht="15.75" x14ac:dyDescent="0.25">
      <c r="B233" s="102">
        <v>413</v>
      </c>
      <c r="C233" s="102">
        <v>16000</v>
      </c>
      <c r="D233" s="102">
        <v>21040</v>
      </c>
      <c r="E233" s="18" t="s">
        <v>522</v>
      </c>
      <c r="F233" s="107">
        <v>25000</v>
      </c>
      <c r="H233" s="110"/>
      <c r="I233" s="111"/>
      <c r="J233" s="112"/>
      <c r="K233" s="115"/>
      <c r="L233" s="116"/>
      <c r="M233" s="110"/>
      <c r="N233" s="110"/>
      <c r="O233" s="110"/>
    </row>
    <row r="234" spans="2:15" ht="15.75" x14ac:dyDescent="0.25">
      <c r="B234" s="102">
        <v>120</v>
      </c>
      <c r="C234" s="102" t="s">
        <v>153</v>
      </c>
      <c r="D234" s="102">
        <v>21200</v>
      </c>
      <c r="E234" s="18" t="s">
        <v>154</v>
      </c>
      <c r="F234" s="107">
        <v>22500</v>
      </c>
      <c r="H234" s="110"/>
      <c r="I234" s="176"/>
      <c r="J234" s="176"/>
      <c r="K234" s="113"/>
      <c r="L234" s="114"/>
      <c r="M234" s="110"/>
      <c r="N234" s="110"/>
      <c r="O234" s="110"/>
    </row>
    <row r="235" spans="2:15" x14ac:dyDescent="0.25">
      <c r="B235" s="102">
        <v>313</v>
      </c>
      <c r="C235" s="102">
        <v>23100</v>
      </c>
      <c r="D235" s="102">
        <v>21200</v>
      </c>
      <c r="E235" s="18" t="s">
        <v>394</v>
      </c>
      <c r="F235" s="107">
        <v>1000</v>
      </c>
      <c r="H235" s="110"/>
      <c r="I235" s="110"/>
      <c r="J235" s="110"/>
      <c r="K235" s="110"/>
      <c r="L235" s="110"/>
      <c r="M235" s="110"/>
      <c r="N235" s="110"/>
      <c r="O235" s="110"/>
    </row>
    <row r="236" spans="2:15" x14ac:dyDescent="0.25">
      <c r="B236" s="102">
        <v>421</v>
      </c>
      <c r="C236" s="102">
        <v>32316</v>
      </c>
      <c r="D236" s="102">
        <v>21200</v>
      </c>
      <c r="E236" s="18" t="s">
        <v>418</v>
      </c>
      <c r="F236" s="107">
        <v>3000</v>
      </c>
      <c r="H236" s="110"/>
      <c r="I236" s="110"/>
      <c r="J236" s="110"/>
      <c r="K236" s="110"/>
      <c r="L236" s="110"/>
      <c r="M236" s="110"/>
      <c r="N236" s="110"/>
      <c r="O236" s="110"/>
    </row>
    <row r="237" spans="2:15" x14ac:dyDescent="0.25">
      <c r="B237" s="102">
        <v>421</v>
      </c>
      <c r="C237" s="102">
        <v>32317</v>
      </c>
      <c r="D237" s="102">
        <v>21200</v>
      </c>
      <c r="E237" s="18" t="s">
        <v>427</v>
      </c>
      <c r="F237" s="107">
        <v>4000</v>
      </c>
      <c r="H237" s="110"/>
      <c r="I237" s="110"/>
      <c r="J237" s="110"/>
      <c r="K237" s="110"/>
      <c r="L237" s="110"/>
      <c r="M237" s="110"/>
      <c r="N237" s="110"/>
      <c r="O237" s="110"/>
    </row>
    <row r="238" spans="2:15" x14ac:dyDescent="0.25">
      <c r="B238" s="102">
        <v>422</v>
      </c>
      <c r="C238" s="102">
        <v>32311</v>
      </c>
      <c r="D238" s="102">
        <v>21200</v>
      </c>
      <c r="E238" s="18" t="s">
        <v>450</v>
      </c>
      <c r="F238" s="107">
        <v>8000</v>
      </c>
      <c r="H238" s="110"/>
      <c r="I238" s="110"/>
      <c r="J238" s="110"/>
      <c r="K238" s="110"/>
      <c r="L238" s="110"/>
      <c r="M238" s="110"/>
      <c r="N238" s="110"/>
      <c r="O238" s="110"/>
    </row>
    <row r="239" spans="2:15" x14ac:dyDescent="0.25">
      <c r="B239" s="102">
        <v>422</v>
      </c>
      <c r="C239" s="102">
        <v>32314</v>
      </c>
      <c r="D239" s="102">
        <v>21200</v>
      </c>
      <c r="E239" s="18" t="s">
        <v>451</v>
      </c>
      <c r="F239" s="107">
        <v>2000</v>
      </c>
    </row>
    <row r="240" spans="2:15" x14ac:dyDescent="0.25">
      <c r="B240" s="102">
        <v>422</v>
      </c>
      <c r="C240" s="102">
        <v>32313</v>
      </c>
      <c r="D240" s="102">
        <v>21200</v>
      </c>
      <c r="E240" s="18" t="s">
        <v>460</v>
      </c>
      <c r="F240" s="107">
        <v>2000</v>
      </c>
    </row>
    <row r="241" spans="2:6" x14ac:dyDescent="0.25">
      <c r="B241" s="102">
        <v>422</v>
      </c>
      <c r="C241" s="102">
        <v>32312</v>
      </c>
      <c r="D241" s="102">
        <v>21200</v>
      </c>
      <c r="E241" s="18" t="s">
        <v>469</v>
      </c>
      <c r="F241" s="107">
        <v>2000</v>
      </c>
    </row>
    <row r="242" spans="2:6" x14ac:dyDescent="0.25">
      <c r="B242" s="102">
        <v>443</v>
      </c>
      <c r="C242" s="102">
        <v>16400</v>
      </c>
      <c r="D242" s="102">
        <v>21200</v>
      </c>
      <c r="E242" s="18" t="s">
        <v>493</v>
      </c>
      <c r="F242" s="107">
        <v>5000</v>
      </c>
    </row>
    <row r="243" spans="2:6" x14ac:dyDescent="0.25">
      <c r="B243" s="102">
        <v>444</v>
      </c>
      <c r="C243" s="102">
        <v>15101</v>
      </c>
      <c r="D243" s="102">
        <v>21200</v>
      </c>
      <c r="E243" s="18" t="s">
        <v>503</v>
      </c>
      <c r="F243" s="107">
        <v>12000</v>
      </c>
    </row>
    <row r="244" spans="2:6" x14ac:dyDescent="0.25">
      <c r="B244" s="102">
        <v>451</v>
      </c>
      <c r="C244" s="102">
        <v>33000</v>
      </c>
      <c r="D244" s="102">
        <v>21200</v>
      </c>
      <c r="E244" s="18" t="s">
        <v>540</v>
      </c>
      <c r="F244" s="107">
        <v>12000</v>
      </c>
    </row>
    <row r="245" spans="2:6" x14ac:dyDescent="0.25">
      <c r="B245" s="102">
        <v>451</v>
      </c>
      <c r="C245" s="102">
        <v>33200</v>
      </c>
      <c r="D245" s="102">
        <v>21200</v>
      </c>
      <c r="E245" s="18" t="s">
        <v>855</v>
      </c>
      <c r="F245" s="107">
        <v>6000</v>
      </c>
    </row>
    <row r="246" spans="2:6" x14ac:dyDescent="0.25">
      <c r="B246" s="102">
        <v>451</v>
      </c>
      <c r="C246" s="102">
        <v>33201</v>
      </c>
      <c r="D246" s="102">
        <v>21200</v>
      </c>
      <c r="E246" s="18" t="s">
        <v>714</v>
      </c>
      <c r="F246" s="107">
        <v>1000</v>
      </c>
    </row>
    <row r="247" spans="2:6" x14ac:dyDescent="0.25">
      <c r="B247" s="102">
        <v>452</v>
      </c>
      <c r="C247" s="102" t="s">
        <v>581</v>
      </c>
      <c r="D247" s="102">
        <v>21200</v>
      </c>
      <c r="E247" s="18" t="s">
        <v>582</v>
      </c>
      <c r="F247" s="107">
        <v>7000</v>
      </c>
    </row>
    <row r="248" spans="2:6" x14ac:dyDescent="0.25">
      <c r="B248" s="102">
        <v>452</v>
      </c>
      <c r="C248" s="102">
        <v>34201</v>
      </c>
      <c r="D248" s="102">
        <v>21200</v>
      </c>
      <c r="E248" s="18" t="s">
        <v>784</v>
      </c>
      <c r="F248" s="107">
        <v>94000</v>
      </c>
    </row>
    <row r="249" spans="2:6" x14ac:dyDescent="0.25">
      <c r="B249" s="102">
        <v>621</v>
      </c>
      <c r="C249" s="102">
        <v>43302</v>
      </c>
      <c r="D249" s="102">
        <v>22799</v>
      </c>
      <c r="E249" s="18" t="s">
        <v>939</v>
      </c>
      <c r="F249" s="107">
        <v>28000</v>
      </c>
    </row>
    <row r="250" spans="2:6" x14ac:dyDescent="0.25">
      <c r="B250" s="102">
        <v>454</v>
      </c>
      <c r="C250" s="102">
        <v>33002</v>
      </c>
      <c r="D250" s="102">
        <v>21200</v>
      </c>
      <c r="E250" s="18" t="s">
        <v>597</v>
      </c>
      <c r="F250" s="107">
        <v>1500</v>
      </c>
    </row>
    <row r="251" spans="2:6" x14ac:dyDescent="0.25">
      <c r="B251" s="102">
        <v>621</v>
      </c>
      <c r="C251" s="102">
        <v>43000</v>
      </c>
      <c r="D251" s="102">
        <v>21200</v>
      </c>
      <c r="E251" s="18" t="s">
        <v>756</v>
      </c>
      <c r="F251" s="107">
        <v>2000</v>
      </c>
    </row>
    <row r="252" spans="2:6" x14ac:dyDescent="0.25">
      <c r="B252" s="102">
        <v>221</v>
      </c>
      <c r="C252" s="102" t="s">
        <v>382</v>
      </c>
      <c r="D252" s="102">
        <v>21300</v>
      </c>
      <c r="E252" s="18" t="s">
        <v>386</v>
      </c>
      <c r="F252" s="107">
        <v>1650</v>
      </c>
    </row>
    <row r="253" spans="2:6" x14ac:dyDescent="0.25">
      <c r="B253" s="102">
        <v>422</v>
      </c>
      <c r="C253" s="102">
        <v>32311</v>
      </c>
      <c r="D253" s="102">
        <v>21300</v>
      </c>
      <c r="E253" s="18" t="s">
        <v>442</v>
      </c>
      <c r="F253" s="107">
        <v>1000</v>
      </c>
    </row>
    <row r="254" spans="2:6" x14ac:dyDescent="0.25">
      <c r="B254" s="102">
        <v>422</v>
      </c>
      <c r="C254" s="102">
        <v>32312</v>
      </c>
      <c r="D254" s="102">
        <v>21300</v>
      </c>
      <c r="E254" s="18" t="s">
        <v>452</v>
      </c>
      <c r="F254" s="107">
        <v>1000</v>
      </c>
    </row>
    <row r="255" spans="2:6" x14ac:dyDescent="0.25">
      <c r="B255" s="102">
        <v>444</v>
      </c>
      <c r="C255" s="102">
        <v>13300</v>
      </c>
      <c r="D255" s="102">
        <v>21300</v>
      </c>
      <c r="E255" s="18" t="s">
        <v>936</v>
      </c>
      <c r="F255" s="107">
        <v>8000</v>
      </c>
    </row>
    <row r="256" spans="2:6" x14ac:dyDescent="0.25">
      <c r="B256" s="102">
        <v>452</v>
      </c>
      <c r="C256" s="102" t="s">
        <v>581</v>
      </c>
      <c r="D256" s="102">
        <v>21300</v>
      </c>
      <c r="E256" s="18" t="s">
        <v>583</v>
      </c>
      <c r="F256" s="107">
        <v>50</v>
      </c>
    </row>
    <row r="257" spans="2:13" x14ac:dyDescent="0.25">
      <c r="B257" s="102">
        <v>463</v>
      </c>
      <c r="C257" s="102" t="s">
        <v>618</v>
      </c>
      <c r="D257" s="102">
        <v>21300</v>
      </c>
      <c r="E257" s="18" t="s">
        <v>619</v>
      </c>
      <c r="F257" s="107">
        <v>1500</v>
      </c>
    </row>
    <row r="258" spans="2:13" x14ac:dyDescent="0.25">
      <c r="B258" s="102">
        <v>120</v>
      </c>
      <c r="C258" s="102">
        <v>92001</v>
      </c>
      <c r="D258" s="102">
        <v>21301</v>
      </c>
      <c r="E258" s="18" t="s">
        <v>155</v>
      </c>
      <c r="F258" s="107">
        <v>18500</v>
      </c>
    </row>
    <row r="259" spans="2:13" x14ac:dyDescent="0.25">
      <c r="B259" s="102">
        <v>444</v>
      </c>
      <c r="C259" s="102" t="s">
        <v>504</v>
      </c>
      <c r="D259" s="102">
        <v>21301</v>
      </c>
      <c r="E259" s="18" t="s">
        <v>505</v>
      </c>
      <c r="F259" s="107">
        <v>1500</v>
      </c>
    </row>
    <row r="260" spans="2:13" x14ac:dyDescent="0.25">
      <c r="B260" s="102">
        <v>444</v>
      </c>
      <c r="C260" s="102">
        <v>15101</v>
      </c>
      <c r="D260" s="102">
        <v>21302</v>
      </c>
      <c r="E260" s="18" t="s">
        <v>512</v>
      </c>
      <c r="F260" s="107">
        <v>20000</v>
      </c>
    </row>
    <row r="261" spans="2:13" x14ac:dyDescent="0.25">
      <c r="B261" s="102">
        <v>446</v>
      </c>
      <c r="C261" s="102">
        <v>17200</v>
      </c>
      <c r="D261" s="102">
        <v>21302</v>
      </c>
      <c r="E261" s="18" t="s">
        <v>537</v>
      </c>
      <c r="F261" s="107">
        <v>2000</v>
      </c>
    </row>
    <row r="262" spans="2:13" x14ac:dyDescent="0.25">
      <c r="B262" s="102">
        <v>444</v>
      </c>
      <c r="C262" s="102">
        <v>15101</v>
      </c>
      <c r="D262" s="102">
        <v>21303</v>
      </c>
      <c r="E262" s="18" t="s">
        <v>900</v>
      </c>
      <c r="F262" s="107">
        <v>40100</v>
      </c>
    </row>
    <row r="263" spans="2:13" x14ac:dyDescent="0.25">
      <c r="B263" s="102">
        <v>221</v>
      </c>
      <c r="C263" s="102" t="s">
        <v>382</v>
      </c>
      <c r="D263" s="102">
        <v>21400</v>
      </c>
      <c r="E263" s="18" t="s">
        <v>384</v>
      </c>
      <c r="F263" s="107">
        <v>4000</v>
      </c>
      <c r="J263" s="117"/>
      <c r="K263" s="118"/>
      <c r="L263" s="119"/>
    </row>
    <row r="264" spans="2:13" x14ac:dyDescent="0.25">
      <c r="B264" s="102">
        <v>444</v>
      </c>
      <c r="C264" s="102" t="s">
        <v>504</v>
      </c>
      <c r="D264" s="102">
        <v>21400</v>
      </c>
      <c r="E264" s="18" t="s">
        <v>506</v>
      </c>
      <c r="F264" s="107">
        <v>7000</v>
      </c>
      <c r="J264" s="120"/>
      <c r="K264" s="121"/>
    </row>
    <row r="265" spans="2:13" x14ac:dyDescent="0.25">
      <c r="B265" s="102">
        <v>446</v>
      </c>
      <c r="C265" s="102" t="s">
        <v>517</v>
      </c>
      <c r="D265" s="102">
        <v>21400</v>
      </c>
      <c r="E265" s="18" t="s">
        <v>531</v>
      </c>
      <c r="F265" s="107">
        <v>2500</v>
      </c>
      <c r="J265" s="120"/>
      <c r="K265" s="121"/>
      <c r="L265" s="121"/>
    </row>
    <row r="266" spans="2:13" x14ac:dyDescent="0.25">
      <c r="B266" s="102">
        <v>128</v>
      </c>
      <c r="C266" s="102" t="s">
        <v>371</v>
      </c>
      <c r="D266" s="102">
        <v>21600</v>
      </c>
      <c r="E266" s="18" t="s">
        <v>372</v>
      </c>
      <c r="F266" s="107">
        <v>2500</v>
      </c>
      <c r="J266" s="120"/>
      <c r="K266" s="121"/>
      <c r="L266" s="121"/>
    </row>
    <row r="267" spans="2:13" x14ac:dyDescent="0.25">
      <c r="B267" s="102">
        <v>120</v>
      </c>
      <c r="C267" s="102">
        <v>92099</v>
      </c>
      <c r="D267" s="102">
        <v>21900</v>
      </c>
      <c r="E267" s="18" t="s">
        <v>164</v>
      </c>
      <c r="F267" s="107">
        <v>1500</v>
      </c>
      <c r="J267" s="120"/>
      <c r="K267" s="121"/>
      <c r="L267" s="108"/>
    </row>
    <row r="268" spans="2:13" x14ac:dyDescent="0.25">
      <c r="B268" s="102">
        <v>127</v>
      </c>
      <c r="C268" s="102">
        <v>92099</v>
      </c>
      <c r="D268" s="102">
        <v>22000</v>
      </c>
      <c r="E268" s="18" t="s">
        <v>360</v>
      </c>
      <c r="F268" s="107">
        <v>10500</v>
      </c>
      <c r="J268" s="122"/>
      <c r="K268" s="121"/>
      <c r="L268" s="123"/>
      <c r="M268" s="44"/>
    </row>
    <row r="269" spans="2:13" x14ac:dyDescent="0.25">
      <c r="B269" s="102">
        <v>127</v>
      </c>
      <c r="C269" s="102">
        <v>92000</v>
      </c>
      <c r="D269" s="102">
        <v>22000</v>
      </c>
      <c r="E269" s="18" t="s">
        <v>361</v>
      </c>
      <c r="F269" s="107">
        <v>4500</v>
      </c>
      <c r="J269" s="120"/>
      <c r="K269" s="121"/>
    </row>
    <row r="270" spans="2:13" x14ac:dyDescent="0.25">
      <c r="B270" s="102">
        <v>421</v>
      </c>
      <c r="C270" s="102">
        <v>32316</v>
      </c>
      <c r="D270" s="102">
        <v>22000</v>
      </c>
      <c r="E270" s="18" t="s">
        <v>419</v>
      </c>
      <c r="F270" s="107">
        <v>1500</v>
      </c>
      <c r="J270" s="120"/>
      <c r="K270" s="121"/>
      <c r="L270" s="108"/>
    </row>
    <row r="271" spans="2:13" x14ac:dyDescent="0.25">
      <c r="B271" s="102">
        <v>421</v>
      </c>
      <c r="C271" s="102">
        <v>32317</v>
      </c>
      <c r="D271" s="102">
        <v>22000</v>
      </c>
      <c r="E271" s="18" t="s">
        <v>428</v>
      </c>
      <c r="F271" s="107">
        <v>1500</v>
      </c>
      <c r="J271" s="120"/>
      <c r="K271" s="121"/>
      <c r="L271" s="108"/>
    </row>
    <row r="272" spans="2:13" x14ac:dyDescent="0.25">
      <c r="B272" s="102">
        <v>423</v>
      </c>
      <c r="C272" s="102">
        <v>32600</v>
      </c>
      <c r="D272" s="102">
        <v>22000</v>
      </c>
      <c r="E272" s="18" t="s">
        <v>478</v>
      </c>
      <c r="F272" s="107">
        <v>150</v>
      </c>
      <c r="J272" s="120"/>
      <c r="K272" s="121"/>
      <c r="L272" s="108"/>
    </row>
    <row r="273" spans="2:13" x14ac:dyDescent="0.25">
      <c r="B273" s="102">
        <v>451</v>
      </c>
      <c r="C273" s="102" t="s">
        <v>541</v>
      </c>
      <c r="D273" s="102">
        <v>22000</v>
      </c>
      <c r="E273" s="18" t="s">
        <v>542</v>
      </c>
      <c r="F273" s="107">
        <v>2000</v>
      </c>
      <c r="J273" s="120"/>
      <c r="K273" s="121"/>
      <c r="L273" s="108"/>
    </row>
    <row r="274" spans="2:13" x14ac:dyDescent="0.25">
      <c r="B274" s="102">
        <v>454</v>
      </c>
      <c r="C274" s="102" t="s">
        <v>598</v>
      </c>
      <c r="D274" s="102">
        <v>22000</v>
      </c>
      <c r="E274" s="18" t="s">
        <v>599</v>
      </c>
      <c r="F274" s="107">
        <v>1000</v>
      </c>
      <c r="J274" s="120"/>
      <c r="K274" s="121"/>
      <c r="L274" s="108"/>
    </row>
    <row r="275" spans="2:13" x14ac:dyDescent="0.25">
      <c r="B275" s="102">
        <v>621</v>
      </c>
      <c r="C275" s="102">
        <v>43000</v>
      </c>
      <c r="D275" s="102">
        <v>22000</v>
      </c>
      <c r="E275" s="18" t="s">
        <v>767</v>
      </c>
      <c r="F275" s="107">
        <v>2500</v>
      </c>
      <c r="J275" s="120"/>
      <c r="K275" s="121"/>
      <c r="L275" s="108"/>
    </row>
    <row r="276" spans="2:13" x14ac:dyDescent="0.25">
      <c r="B276" s="102">
        <v>451</v>
      </c>
      <c r="C276" s="102">
        <v>33200</v>
      </c>
      <c r="D276" s="102">
        <v>22001</v>
      </c>
      <c r="E276" s="18" t="s">
        <v>975</v>
      </c>
      <c r="F276" s="107">
        <v>2000</v>
      </c>
      <c r="J276" s="120"/>
      <c r="K276" s="121"/>
      <c r="L276" s="108"/>
    </row>
    <row r="277" spans="2:13" x14ac:dyDescent="0.25">
      <c r="B277" s="102">
        <v>120</v>
      </c>
      <c r="C277" s="102" t="s">
        <v>153</v>
      </c>
      <c r="D277" s="102">
        <v>22100</v>
      </c>
      <c r="E277" s="18" t="s">
        <v>156</v>
      </c>
      <c r="F277" s="107">
        <v>50000</v>
      </c>
      <c r="J277" s="120"/>
      <c r="K277" s="121"/>
      <c r="L277" s="108"/>
    </row>
    <row r="278" spans="2:13" x14ac:dyDescent="0.25">
      <c r="B278" s="102">
        <v>421</v>
      </c>
      <c r="C278" s="102">
        <v>32316</v>
      </c>
      <c r="D278" s="102">
        <v>22100</v>
      </c>
      <c r="E278" s="18" t="s">
        <v>420</v>
      </c>
      <c r="F278" s="107">
        <v>6000</v>
      </c>
      <c r="J278" s="120"/>
      <c r="K278" s="121"/>
      <c r="L278" s="108"/>
    </row>
    <row r="279" spans="2:13" x14ac:dyDescent="0.25">
      <c r="B279" s="102">
        <v>421</v>
      </c>
      <c r="C279" s="102">
        <v>32317</v>
      </c>
      <c r="D279" s="102">
        <v>22100</v>
      </c>
      <c r="E279" s="18" t="s">
        <v>429</v>
      </c>
      <c r="F279" s="107">
        <v>4000</v>
      </c>
      <c r="J279" s="120"/>
      <c r="K279" s="121"/>
      <c r="L279" s="108"/>
    </row>
    <row r="280" spans="2:13" x14ac:dyDescent="0.25">
      <c r="B280" s="102">
        <v>422</v>
      </c>
      <c r="C280" s="102">
        <v>32311</v>
      </c>
      <c r="D280" s="102">
        <v>22100</v>
      </c>
      <c r="E280" s="18" t="s">
        <v>443</v>
      </c>
      <c r="F280" s="107">
        <v>11200</v>
      </c>
      <c r="J280" s="120"/>
      <c r="K280" s="121"/>
      <c r="L280" s="108"/>
    </row>
    <row r="281" spans="2:13" x14ac:dyDescent="0.25">
      <c r="B281" s="102">
        <v>422</v>
      </c>
      <c r="C281" s="102">
        <v>32312</v>
      </c>
      <c r="D281" s="102">
        <v>22100</v>
      </c>
      <c r="E281" s="18" t="s">
        <v>453</v>
      </c>
      <c r="F281" s="107">
        <v>10000</v>
      </c>
      <c r="J281" s="120"/>
      <c r="K281" s="121"/>
      <c r="L281" s="108"/>
    </row>
    <row r="282" spans="2:13" x14ac:dyDescent="0.25">
      <c r="B282" s="102">
        <v>422</v>
      </c>
      <c r="C282" s="102">
        <v>32313</v>
      </c>
      <c r="D282" s="102">
        <v>22100</v>
      </c>
      <c r="E282" s="18" t="s">
        <v>461</v>
      </c>
      <c r="F282" s="107">
        <v>18000</v>
      </c>
      <c r="J282" s="120"/>
      <c r="K282" s="121"/>
    </row>
    <row r="283" spans="2:13" x14ac:dyDescent="0.25">
      <c r="B283" s="102">
        <v>422</v>
      </c>
      <c r="C283" s="102">
        <v>32314</v>
      </c>
      <c r="D283" s="102">
        <v>22100</v>
      </c>
      <c r="E283" s="18" t="s">
        <v>470</v>
      </c>
      <c r="F283" s="107">
        <v>11500</v>
      </c>
      <c r="J283" s="120"/>
      <c r="K283" s="121"/>
      <c r="L283" s="108"/>
    </row>
    <row r="284" spans="2:13" x14ac:dyDescent="0.25">
      <c r="B284" s="102">
        <v>444</v>
      </c>
      <c r="C284" s="102" t="s">
        <v>507</v>
      </c>
      <c r="D284" s="102">
        <v>22100</v>
      </c>
      <c r="E284" s="18" t="s">
        <v>508</v>
      </c>
      <c r="F284" s="107">
        <v>110000</v>
      </c>
      <c r="J284" s="120"/>
      <c r="K284" s="121"/>
      <c r="L284" s="121"/>
    </row>
    <row r="285" spans="2:13" x14ac:dyDescent="0.25">
      <c r="B285" s="102">
        <v>451</v>
      </c>
      <c r="C285" s="102">
        <v>33000</v>
      </c>
      <c r="D285" s="102">
        <v>22100</v>
      </c>
      <c r="E285" s="18" t="s">
        <v>757</v>
      </c>
      <c r="F285" s="107">
        <v>10000</v>
      </c>
      <c r="J285" s="120"/>
      <c r="K285" s="121"/>
      <c r="L285" s="108"/>
    </row>
    <row r="286" spans="2:13" x14ac:dyDescent="0.25">
      <c r="B286" s="102">
        <v>451</v>
      </c>
      <c r="C286" s="102" t="s">
        <v>543</v>
      </c>
      <c r="D286" s="102">
        <v>22100</v>
      </c>
      <c r="E286" s="18" t="s">
        <v>544</v>
      </c>
      <c r="F286" s="107">
        <v>2000</v>
      </c>
      <c r="J286" s="120"/>
      <c r="K286" s="121"/>
      <c r="L286" s="109"/>
      <c r="M286" s="44"/>
    </row>
    <row r="287" spans="2:13" s="43" customFormat="1" x14ac:dyDescent="0.25">
      <c r="B287" s="102">
        <v>451</v>
      </c>
      <c r="C287" s="102" t="s">
        <v>545</v>
      </c>
      <c r="D287" s="102">
        <v>22100</v>
      </c>
      <c r="E287" s="18" t="s">
        <v>546</v>
      </c>
      <c r="F287" s="107">
        <v>7400</v>
      </c>
      <c r="J287" s="120"/>
      <c r="K287" s="121"/>
      <c r="L287" s="108"/>
      <c r="M287"/>
    </row>
    <row r="288" spans="2:13" x14ac:dyDescent="0.25">
      <c r="B288" s="102">
        <v>451</v>
      </c>
      <c r="C288" s="102">
        <v>33201</v>
      </c>
      <c r="D288" s="102">
        <v>22100</v>
      </c>
      <c r="E288" s="18" t="s">
        <v>712</v>
      </c>
      <c r="F288" s="107">
        <v>3500</v>
      </c>
      <c r="J288" s="122"/>
      <c r="K288" s="121"/>
      <c r="L288" s="123"/>
      <c r="M288" s="44"/>
    </row>
    <row r="289" spans="2:12" x14ac:dyDescent="0.25">
      <c r="B289" s="102">
        <v>452</v>
      </c>
      <c r="C289" s="102" t="s">
        <v>581</v>
      </c>
      <c r="D289" s="102">
        <v>22100</v>
      </c>
      <c r="E289" s="18" t="s">
        <v>584</v>
      </c>
      <c r="F289" s="107">
        <v>15000</v>
      </c>
      <c r="J289" s="124"/>
      <c r="K289" s="121"/>
      <c r="L289" s="125"/>
    </row>
    <row r="290" spans="2:12" x14ac:dyDescent="0.25">
      <c r="B290" s="102">
        <v>452</v>
      </c>
      <c r="C290" s="102">
        <v>34201</v>
      </c>
      <c r="D290" s="102">
        <v>22100</v>
      </c>
      <c r="E290" s="18" t="s">
        <v>760</v>
      </c>
      <c r="F290" s="107">
        <v>6000</v>
      </c>
    </row>
    <row r="291" spans="2:12" x14ac:dyDescent="0.25">
      <c r="B291" s="102">
        <v>454</v>
      </c>
      <c r="C291" s="102" t="s">
        <v>598</v>
      </c>
      <c r="D291" s="102">
        <v>22100</v>
      </c>
      <c r="E291" s="18" t="s">
        <v>600</v>
      </c>
      <c r="F291" s="107">
        <v>4500</v>
      </c>
    </row>
    <row r="292" spans="2:12" x14ac:dyDescent="0.25">
      <c r="B292" s="102">
        <v>621</v>
      </c>
      <c r="C292" s="102">
        <v>43000</v>
      </c>
      <c r="D292" s="102">
        <v>22100</v>
      </c>
      <c r="E292" s="18" t="s">
        <v>716</v>
      </c>
      <c r="F292" s="107">
        <v>7500</v>
      </c>
    </row>
    <row r="293" spans="2:12" x14ac:dyDescent="0.25">
      <c r="B293" s="102">
        <v>120</v>
      </c>
      <c r="C293" s="102" t="s">
        <v>153</v>
      </c>
      <c r="D293" s="102">
        <v>22101</v>
      </c>
      <c r="E293" s="18" t="s">
        <v>157</v>
      </c>
      <c r="F293" s="107">
        <v>8000</v>
      </c>
    </row>
    <row r="294" spans="2:12" x14ac:dyDescent="0.25">
      <c r="B294" s="102">
        <v>421</v>
      </c>
      <c r="C294" s="102">
        <v>32316</v>
      </c>
      <c r="D294" s="102">
        <v>22101</v>
      </c>
      <c r="E294" s="18" t="s">
        <v>421</v>
      </c>
      <c r="F294" s="107">
        <v>1500</v>
      </c>
    </row>
    <row r="295" spans="2:12" x14ac:dyDescent="0.25">
      <c r="B295" s="102">
        <v>421</v>
      </c>
      <c r="C295" s="102">
        <v>32317</v>
      </c>
      <c r="D295" s="102">
        <v>22101</v>
      </c>
      <c r="E295" s="18" t="s">
        <v>430</v>
      </c>
      <c r="F295" s="107">
        <v>850</v>
      </c>
    </row>
    <row r="296" spans="2:12" x14ac:dyDescent="0.25">
      <c r="B296" s="102">
        <v>422</v>
      </c>
      <c r="C296" s="102">
        <v>32311</v>
      </c>
      <c r="D296" s="102">
        <v>22101</v>
      </c>
      <c r="E296" s="18" t="s">
        <v>444</v>
      </c>
      <c r="F296" s="107">
        <v>6000</v>
      </c>
    </row>
    <row r="297" spans="2:12" x14ac:dyDescent="0.25">
      <c r="B297" s="102">
        <v>422</v>
      </c>
      <c r="C297" s="102">
        <v>32312</v>
      </c>
      <c r="D297" s="102">
        <v>22101</v>
      </c>
      <c r="E297" s="18" t="s">
        <v>454</v>
      </c>
      <c r="F297" s="107">
        <v>7500</v>
      </c>
    </row>
    <row r="298" spans="2:12" x14ac:dyDescent="0.25">
      <c r="B298" s="102">
        <v>422</v>
      </c>
      <c r="C298" s="102">
        <v>32313</v>
      </c>
      <c r="D298" s="102">
        <v>22101</v>
      </c>
      <c r="E298" s="18" t="s">
        <v>462</v>
      </c>
      <c r="F298" s="107">
        <v>4000</v>
      </c>
    </row>
    <row r="299" spans="2:12" x14ac:dyDescent="0.25">
      <c r="B299" s="102">
        <v>422</v>
      </c>
      <c r="C299" s="102">
        <v>32314</v>
      </c>
      <c r="D299" s="102">
        <v>22101</v>
      </c>
      <c r="E299" s="18" t="s">
        <v>471</v>
      </c>
      <c r="F299" s="107">
        <v>3500</v>
      </c>
    </row>
    <row r="300" spans="2:12" x14ac:dyDescent="0.25">
      <c r="B300" s="102">
        <v>444</v>
      </c>
      <c r="C300" s="102" t="s">
        <v>504</v>
      </c>
      <c r="D300" s="102">
        <v>22101</v>
      </c>
      <c r="E300" s="18" t="s">
        <v>509</v>
      </c>
      <c r="F300" s="107">
        <v>400</v>
      </c>
    </row>
    <row r="301" spans="2:12" x14ac:dyDescent="0.25">
      <c r="B301" s="102">
        <v>445</v>
      </c>
      <c r="C301" s="102" t="s">
        <v>517</v>
      </c>
      <c r="D301" s="102">
        <v>22101</v>
      </c>
      <c r="E301" s="18" t="s">
        <v>518</v>
      </c>
      <c r="F301" s="107">
        <v>10500</v>
      </c>
    </row>
    <row r="302" spans="2:12" x14ac:dyDescent="0.25">
      <c r="B302" s="102">
        <v>451</v>
      </c>
      <c r="C302" s="102">
        <v>33000</v>
      </c>
      <c r="D302" s="102">
        <v>22101</v>
      </c>
      <c r="E302" s="18" t="s">
        <v>758</v>
      </c>
      <c r="F302" s="107">
        <v>1200</v>
      </c>
    </row>
    <row r="303" spans="2:12" x14ac:dyDescent="0.25">
      <c r="B303" s="102">
        <v>451</v>
      </c>
      <c r="C303" s="102">
        <v>32600</v>
      </c>
      <c r="D303" s="102">
        <v>22101</v>
      </c>
      <c r="E303" s="18" t="s">
        <v>547</v>
      </c>
      <c r="F303" s="107">
        <v>260</v>
      </c>
    </row>
    <row r="304" spans="2:12" x14ac:dyDescent="0.25">
      <c r="B304" s="102">
        <v>451</v>
      </c>
      <c r="C304" s="102" t="s">
        <v>545</v>
      </c>
      <c r="D304" s="102">
        <v>22101</v>
      </c>
      <c r="E304" s="18" t="s">
        <v>548</v>
      </c>
      <c r="F304" s="107">
        <v>700</v>
      </c>
    </row>
    <row r="305" spans="2:6" x14ac:dyDescent="0.25">
      <c r="B305" s="102">
        <v>451</v>
      </c>
      <c r="C305" s="102">
        <v>33201</v>
      </c>
      <c r="D305" s="102">
        <v>22101</v>
      </c>
      <c r="E305" s="18" t="s">
        <v>713</v>
      </c>
      <c r="F305" s="107">
        <v>600</v>
      </c>
    </row>
    <row r="306" spans="2:6" x14ac:dyDescent="0.25">
      <c r="B306" s="102">
        <v>452</v>
      </c>
      <c r="C306" s="102" t="s">
        <v>581</v>
      </c>
      <c r="D306" s="102">
        <v>22101</v>
      </c>
      <c r="E306" s="18" t="s">
        <v>585</v>
      </c>
      <c r="F306" s="107">
        <v>4500</v>
      </c>
    </row>
    <row r="307" spans="2:6" x14ac:dyDescent="0.25">
      <c r="B307" s="102">
        <v>452</v>
      </c>
      <c r="C307" s="102">
        <v>34201</v>
      </c>
      <c r="D307" s="102">
        <v>22101</v>
      </c>
      <c r="E307" s="18" t="s">
        <v>761</v>
      </c>
      <c r="F307" s="107">
        <v>5000</v>
      </c>
    </row>
    <row r="308" spans="2:6" x14ac:dyDescent="0.25">
      <c r="B308" s="102">
        <v>454</v>
      </c>
      <c r="C308" s="102" t="s">
        <v>598</v>
      </c>
      <c r="D308" s="102">
        <v>22101</v>
      </c>
      <c r="E308" s="18" t="s">
        <v>601</v>
      </c>
      <c r="F308" s="107">
        <v>350</v>
      </c>
    </row>
    <row r="309" spans="2:6" x14ac:dyDescent="0.25">
      <c r="B309" s="102">
        <v>621</v>
      </c>
      <c r="C309" s="102">
        <v>43000</v>
      </c>
      <c r="D309" s="102">
        <v>22101</v>
      </c>
      <c r="E309" s="18" t="s">
        <v>717</v>
      </c>
      <c r="F309" s="107">
        <v>800</v>
      </c>
    </row>
    <row r="310" spans="2:6" x14ac:dyDescent="0.25">
      <c r="B310" s="102">
        <v>120</v>
      </c>
      <c r="C310" s="102" t="s">
        <v>153</v>
      </c>
      <c r="D310" s="102">
        <v>22102</v>
      </c>
      <c r="E310" s="18" t="s">
        <v>158</v>
      </c>
      <c r="F310" s="107">
        <v>4000</v>
      </c>
    </row>
    <row r="311" spans="2:6" x14ac:dyDescent="0.25">
      <c r="B311" s="102">
        <v>421</v>
      </c>
      <c r="C311" s="102">
        <v>32316</v>
      </c>
      <c r="D311" s="102">
        <v>22102</v>
      </c>
      <c r="E311" s="18" t="s">
        <v>422</v>
      </c>
      <c r="F311" s="107">
        <v>6500</v>
      </c>
    </row>
    <row r="312" spans="2:6" x14ac:dyDescent="0.25">
      <c r="B312" s="102">
        <v>421</v>
      </c>
      <c r="C312" s="102">
        <v>32317</v>
      </c>
      <c r="D312" s="102">
        <v>22102</v>
      </c>
      <c r="E312" s="18" t="s">
        <v>431</v>
      </c>
      <c r="F312" s="107">
        <v>8000</v>
      </c>
    </row>
    <row r="313" spans="2:6" x14ac:dyDescent="0.25">
      <c r="B313" s="102">
        <v>422</v>
      </c>
      <c r="C313" s="102">
        <v>32311</v>
      </c>
      <c r="D313" s="102">
        <v>22102</v>
      </c>
      <c r="E313" s="18" t="s">
        <v>445</v>
      </c>
      <c r="F313" s="107">
        <v>14200</v>
      </c>
    </row>
    <row r="314" spans="2:6" x14ac:dyDescent="0.25">
      <c r="B314" s="102">
        <v>422</v>
      </c>
      <c r="C314" s="102">
        <v>32312</v>
      </c>
      <c r="D314" s="102">
        <v>22102</v>
      </c>
      <c r="E314" s="18" t="s">
        <v>455</v>
      </c>
      <c r="F314" s="107">
        <v>5250</v>
      </c>
    </row>
    <row r="315" spans="2:6" x14ac:dyDescent="0.25">
      <c r="B315" s="102">
        <v>422</v>
      </c>
      <c r="C315" s="102">
        <v>32313</v>
      </c>
      <c r="D315" s="102">
        <v>22102</v>
      </c>
      <c r="E315" s="18" t="s">
        <v>463</v>
      </c>
      <c r="F315" s="107">
        <v>15750</v>
      </c>
    </row>
    <row r="316" spans="2:6" x14ac:dyDescent="0.25">
      <c r="B316" s="102">
        <v>422</v>
      </c>
      <c r="C316" s="102">
        <v>32314</v>
      </c>
      <c r="D316" s="102">
        <v>22102</v>
      </c>
      <c r="E316" s="18" t="s">
        <v>472</v>
      </c>
      <c r="F316" s="107">
        <v>11200</v>
      </c>
    </row>
    <row r="317" spans="2:6" x14ac:dyDescent="0.25">
      <c r="B317" s="102">
        <v>451</v>
      </c>
      <c r="C317" s="102">
        <v>33000</v>
      </c>
      <c r="D317" s="102">
        <v>22102</v>
      </c>
      <c r="E317" s="18" t="s">
        <v>759</v>
      </c>
      <c r="F317" s="107">
        <v>1500</v>
      </c>
    </row>
    <row r="318" spans="2:6" x14ac:dyDescent="0.25">
      <c r="B318" s="102">
        <v>451</v>
      </c>
      <c r="C318" s="102" t="s">
        <v>543</v>
      </c>
      <c r="D318" s="102">
        <v>22102</v>
      </c>
      <c r="E318" s="18" t="s">
        <v>549</v>
      </c>
      <c r="F318" s="107">
        <v>3200</v>
      </c>
    </row>
    <row r="319" spans="2:6" x14ac:dyDescent="0.25">
      <c r="B319" s="102">
        <v>452</v>
      </c>
      <c r="C319" s="102" t="s">
        <v>581</v>
      </c>
      <c r="D319" s="102">
        <v>22102</v>
      </c>
      <c r="E319" s="18" t="s">
        <v>586</v>
      </c>
      <c r="F319" s="107">
        <v>7000</v>
      </c>
    </row>
    <row r="320" spans="2:6" x14ac:dyDescent="0.25">
      <c r="B320" s="102">
        <v>452</v>
      </c>
      <c r="C320" s="102">
        <v>34201</v>
      </c>
      <c r="D320" s="102">
        <v>22102</v>
      </c>
      <c r="E320" s="18" t="s">
        <v>762</v>
      </c>
      <c r="F320" s="107">
        <v>7000</v>
      </c>
    </row>
    <row r="321" spans="2:6" x14ac:dyDescent="0.25">
      <c r="B321" s="102">
        <v>221</v>
      </c>
      <c r="C321" s="102" t="s">
        <v>382</v>
      </c>
      <c r="D321" s="102">
        <v>22103</v>
      </c>
      <c r="E321" s="18" t="s">
        <v>387</v>
      </c>
      <c r="F321" s="107">
        <v>22000</v>
      </c>
    </row>
    <row r="322" spans="2:6" x14ac:dyDescent="0.25">
      <c r="B322" s="102">
        <v>432</v>
      </c>
      <c r="C322" s="102" t="s">
        <v>488</v>
      </c>
      <c r="D322" s="102">
        <v>22103</v>
      </c>
      <c r="E322" s="18" t="s">
        <v>489</v>
      </c>
      <c r="F322" s="107">
        <v>2100</v>
      </c>
    </row>
    <row r="323" spans="2:6" x14ac:dyDescent="0.25">
      <c r="B323" s="102">
        <v>444</v>
      </c>
      <c r="C323" s="102" t="s">
        <v>504</v>
      </c>
      <c r="D323" s="102">
        <v>22103</v>
      </c>
      <c r="E323" s="18" t="s">
        <v>510</v>
      </c>
      <c r="F323" s="107">
        <v>19000</v>
      </c>
    </row>
    <row r="324" spans="2:6" x14ac:dyDescent="0.25">
      <c r="B324" s="102">
        <v>446</v>
      </c>
      <c r="C324" s="102" t="s">
        <v>528</v>
      </c>
      <c r="D324" s="102">
        <v>22103</v>
      </c>
      <c r="E324" s="18" t="s">
        <v>529</v>
      </c>
      <c r="F324" s="107">
        <v>7000</v>
      </c>
    </row>
    <row r="325" spans="2:6" x14ac:dyDescent="0.25">
      <c r="B325" s="102">
        <v>221</v>
      </c>
      <c r="C325" s="102" t="s">
        <v>382</v>
      </c>
      <c r="D325" s="102">
        <v>22104</v>
      </c>
      <c r="E325" s="18" t="s">
        <v>388</v>
      </c>
      <c r="F325" s="107">
        <v>15000</v>
      </c>
    </row>
    <row r="326" spans="2:6" x14ac:dyDescent="0.25">
      <c r="B326" s="102">
        <v>421</v>
      </c>
      <c r="C326" s="102">
        <v>32300</v>
      </c>
      <c r="D326" s="102">
        <v>22104</v>
      </c>
      <c r="E326" s="18" t="s">
        <v>423</v>
      </c>
      <c r="F326" s="107">
        <v>2000</v>
      </c>
    </row>
    <row r="327" spans="2:6" x14ac:dyDescent="0.25">
      <c r="B327" s="102">
        <v>422</v>
      </c>
      <c r="C327" s="102">
        <v>32310</v>
      </c>
      <c r="D327" s="102">
        <v>22104</v>
      </c>
      <c r="E327" s="18" t="s">
        <v>440</v>
      </c>
      <c r="F327" s="107">
        <v>850</v>
      </c>
    </row>
    <row r="328" spans="2:6" x14ac:dyDescent="0.25">
      <c r="B328" s="102">
        <v>444</v>
      </c>
      <c r="C328" s="102" t="s">
        <v>504</v>
      </c>
      <c r="D328" s="102">
        <v>22104</v>
      </c>
      <c r="E328" s="18" t="s">
        <v>511</v>
      </c>
      <c r="F328" s="107">
        <v>3300</v>
      </c>
    </row>
    <row r="329" spans="2:6" x14ac:dyDescent="0.25">
      <c r="B329" s="102">
        <v>445</v>
      </c>
      <c r="C329" s="102" t="s">
        <v>517</v>
      </c>
      <c r="D329" s="102">
        <v>22104</v>
      </c>
      <c r="E329" s="18" t="s">
        <v>519</v>
      </c>
      <c r="F329" s="107">
        <v>3300</v>
      </c>
    </row>
    <row r="330" spans="2:6" x14ac:dyDescent="0.25">
      <c r="B330" s="102">
        <v>221</v>
      </c>
      <c r="C330" s="102" t="s">
        <v>382</v>
      </c>
      <c r="D330" s="102">
        <v>22199</v>
      </c>
      <c r="E330" s="18" t="s">
        <v>389</v>
      </c>
      <c r="F330" s="107">
        <v>15000</v>
      </c>
    </row>
    <row r="331" spans="2:6" x14ac:dyDescent="0.25">
      <c r="B331" s="102">
        <v>421</v>
      </c>
      <c r="C331" s="102">
        <v>32316</v>
      </c>
      <c r="D331" s="102">
        <v>22199</v>
      </c>
      <c r="E331" s="18" t="s">
        <v>424</v>
      </c>
      <c r="F331" s="107">
        <v>4500</v>
      </c>
    </row>
    <row r="332" spans="2:6" x14ac:dyDescent="0.25">
      <c r="B332" s="102">
        <v>421</v>
      </c>
      <c r="C332" s="102">
        <v>32317</v>
      </c>
      <c r="D332" s="102">
        <v>22199</v>
      </c>
      <c r="E332" s="18" t="s">
        <v>432</v>
      </c>
      <c r="F332" s="107">
        <v>4500</v>
      </c>
    </row>
    <row r="333" spans="2:6" x14ac:dyDescent="0.25">
      <c r="B333" s="102">
        <v>432</v>
      </c>
      <c r="C333" s="102" t="s">
        <v>488</v>
      </c>
      <c r="D333" s="102">
        <v>22199</v>
      </c>
      <c r="E333" s="18" t="s">
        <v>490</v>
      </c>
      <c r="F333" s="107">
        <v>1500</v>
      </c>
    </row>
    <row r="334" spans="2:6" x14ac:dyDescent="0.25">
      <c r="B334" s="102">
        <v>446</v>
      </c>
      <c r="C334" s="102">
        <v>17100</v>
      </c>
      <c r="D334" s="102">
        <v>22199</v>
      </c>
      <c r="E334" s="18" t="s">
        <v>532</v>
      </c>
      <c r="F334" s="107">
        <v>1000</v>
      </c>
    </row>
    <row r="335" spans="2:6" x14ac:dyDescent="0.25">
      <c r="B335" s="102">
        <v>452</v>
      </c>
      <c r="C335" s="102" t="s">
        <v>581</v>
      </c>
      <c r="D335" s="102">
        <v>22199</v>
      </c>
      <c r="E335" s="18" t="s">
        <v>587</v>
      </c>
      <c r="F335" s="107">
        <v>2000</v>
      </c>
    </row>
    <row r="336" spans="2:6" x14ac:dyDescent="0.25">
      <c r="B336" s="102">
        <v>128</v>
      </c>
      <c r="C336" s="102" t="s">
        <v>373</v>
      </c>
      <c r="D336" s="102">
        <v>22200</v>
      </c>
      <c r="E336" s="18" t="s">
        <v>374</v>
      </c>
      <c r="F336" s="107">
        <v>108200</v>
      </c>
    </row>
    <row r="337" spans="2:6" x14ac:dyDescent="0.25">
      <c r="B337" s="102">
        <v>451</v>
      </c>
      <c r="C337" s="102">
        <v>33201</v>
      </c>
      <c r="D337" s="102">
        <v>22200</v>
      </c>
      <c r="E337" s="18" t="s">
        <v>722</v>
      </c>
      <c r="F337" s="107">
        <v>1000</v>
      </c>
    </row>
    <row r="338" spans="2:6" x14ac:dyDescent="0.25">
      <c r="B338" s="102">
        <v>120</v>
      </c>
      <c r="C338" s="102" t="s">
        <v>167</v>
      </c>
      <c r="D338" s="102">
        <v>22201</v>
      </c>
      <c r="E338" s="18" t="s">
        <v>168</v>
      </c>
      <c r="F338" s="107">
        <v>10300</v>
      </c>
    </row>
    <row r="339" spans="2:6" x14ac:dyDescent="0.25">
      <c r="B339" s="102">
        <v>120</v>
      </c>
      <c r="C339" s="102" t="s">
        <v>153</v>
      </c>
      <c r="D339" s="102">
        <v>22400</v>
      </c>
      <c r="E339" s="18" t="s">
        <v>159</v>
      </c>
      <c r="F339" s="107">
        <v>53600</v>
      </c>
    </row>
    <row r="340" spans="2:6" x14ac:dyDescent="0.25">
      <c r="B340" s="102">
        <v>120</v>
      </c>
      <c r="C340" s="102">
        <v>92001</v>
      </c>
      <c r="D340" s="102">
        <v>22401</v>
      </c>
      <c r="E340" s="18" t="s">
        <v>160</v>
      </c>
      <c r="F340" s="107">
        <v>5000</v>
      </c>
    </row>
    <row r="341" spans="2:6" x14ac:dyDescent="0.25">
      <c r="B341" s="102">
        <v>120</v>
      </c>
      <c r="C341" s="102">
        <v>92001</v>
      </c>
      <c r="D341" s="102">
        <v>22402</v>
      </c>
      <c r="E341" s="18" t="s">
        <v>161</v>
      </c>
      <c r="F341" s="107">
        <v>2500</v>
      </c>
    </row>
    <row r="342" spans="2:6" x14ac:dyDescent="0.25">
      <c r="B342" s="102">
        <v>123</v>
      </c>
      <c r="C342" s="102" t="s">
        <v>176</v>
      </c>
      <c r="D342" s="102">
        <v>22601</v>
      </c>
      <c r="E342" s="18" t="s">
        <v>177</v>
      </c>
      <c r="F342" s="107">
        <v>6500</v>
      </c>
    </row>
    <row r="343" spans="2:6" x14ac:dyDescent="0.25">
      <c r="B343" s="102">
        <v>127</v>
      </c>
      <c r="C343" s="102">
        <v>92004</v>
      </c>
      <c r="D343" s="102">
        <v>22601</v>
      </c>
      <c r="E343" s="18" t="s">
        <v>362</v>
      </c>
      <c r="F343" s="107">
        <v>8000</v>
      </c>
    </row>
    <row r="344" spans="2:6" x14ac:dyDescent="0.25">
      <c r="B344" s="102">
        <v>432</v>
      </c>
      <c r="C344" s="102" t="s">
        <v>488</v>
      </c>
      <c r="D344" s="102">
        <v>22602</v>
      </c>
      <c r="E344" s="18" t="s">
        <v>491</v>
      </c>
      <c r="F344" s="107">
        <v>850</v>
      </c>
    </row>
    <row r="345" spans="2:6" x14ac:dyDescent="0.25">
      <c r="B345" s="102">
        <v>446</v>
      </c>
      <c r="C345" s="102">
        <v>13601</v>
      </c>
      <c r="D345" s="102">
        <v>22602</v>
      </c>
      <c r="E345" s="18" t="s">
        <v>536</v>
      </c>
      <c r="F345" s="107">
        <v>500</v>
      </c>
    </row>
    <row r="346" spans="2:6" x14ac:dyDescent="0.25">
      <c r="B346" s="102">
        <v>451</v>
      </c>
      <c r="C346" s="102" t="s">
        <v>550</v>
      </c>
      <c r="D346" s="102">
        <v>22602</v>
      </c>
      <c r="E346" s="18" t="s">
        <v>551</v>
      </c>
      <c r="F346" s="107">
        <v>3000</v>
      </c>
    </row>
    <row r="347" spans="2:6" x14ac:dyDescent="0.25">
      <c r="B347" s="102">
        <v>454</v>
      </c>
      <c r="C347" s="102">
        <v>33002</v>
      </c>
      <c r="D347" s="102">
        <v>22602</v>
      </c>
      <c r="E347" s="18" t="s">
        <v>603</v>
      </c>
      <c r="F347" s="107">
        <v>3000</v>
      </c>
    </row>
    <row r="348" spans="2:6" x14ac:dyDescent="0.25">
      <c r="B348" s="102">
        <v>463</v>
      </c>
      <c r="C348" s="102" t="s">
        <v>602</v>
      </c>
      <c r="D348" s="102">
        <v>22602</v>
      </c>
      <c r="E348" s="18" t="s">
        <v>620</v>
      </c>
      <c r="F348" s="107">
        <v>20876</v>
      </c>
    </row>
    <row r="349" spans="2:6" x14ac:dyDescent="0.25">
      <c r="B349" s="102">
        <v>621</v>
      </c>
      <c r="C349" s="102">
        <v>43000</v>
      </c>
      <c r="D349" s="102">
        <v>22602</v>
      </c>
      <c r="E349" s="18" t="s">
        <v>766</v>
      </c>
      <c r="F349" s="107">
        <v>10000</v>
      </c>
    </row>
    <row r="350" spans="2:6" x14ac:dyDescent="0.25">
      <c r="B350" s="102">
        <v>621</v>
      </c>
      <c r="C350" s="102" t="s">
        <v>633</v>
      </c>
      <c r="D350" s="102">
        <v>22602</v>
      </c>
      <c r="E350" s="18" t="s">
        <v>634</v>
      </c>
      <c r="F350" s="107">
        <v>20000</v>
      </c>
    </row>
    <row r="351" spans="2:6" x14ac:dyDescent="0.25">
      <c r="B351" s="102">
        <v>121</v>
      </c>
      <c r="C351" s="102" t="s">
        <v>171</v>
      </c>
      <c r="D351" s="102">
        <v>22603</v>
      </c>
      <c r="E351" s="18" t="s">
        <v>172</v>
      </c>
      <c r="F351" s="107">
        <v>10000</v>
      </c>
    </row>
    <row r="352" spans="2:6" x14ac:dyDescent="0.25">
      <c r="B352" s="102">
        <v>121</v>
      </c>
      <c r="C352" s="102" t="s">
        <v>153</v>
      </c>
      <c r="D352" s="102">
        <v>22604</v>
      </c>
      <c r="E352" s="18" t="s">
        <v>170</v>
      </c>
      <c r="F352" s="107">
        <v>3000</v>
      </c>
    </row>
    <row r="353" spans="2:6" x14ac:dyDescent="0.25">
      <c r="B353" s="102">
        <v>121</v>
      </c>
      <c r="C353" s="102" t="s">
        <v>173</v>
      </c>
      <c r="D353" s="102">
        <v>22604</v>
      </c>
      <c r="E353" s="18" t="s">
        <v>174</v>
      </c>
      <c r="F353" s="107">
        <v>50000</v>
      </c>
    </row>
    <row r="354" spans="2:6" x14ac:dyDescent="0.25">
      <c r="B354" s="102">
        <v>421</v>
      </c>
      <c r="C354" s="102">
        <v>32301</v>
      </c>
      <c r="D354" s="102">
        <v>22606</v>
      </c>
      <c r="E354" s="18" t="s">
        <v>436</v>
      </c>
      <c r="F354" s="107">
        <v>750</v>
      </c>
    </row>
    <row r="355" spans="2:6" x14ac:dyDescent="0.25">
      <c r="B355" s="102">
        <v>422</v>
      </c>
      <c r="C355" s="102">
        <v>32000</v>
      </c>
      <c r="D355" s="102">
        <v>22606</v>
      </c>
      <c r="E355" s="18" t="s">
        <v>468</v>
      </c>
      <c r="F355" s="107">
        <v>8000</v>
      </c>
    </row>
    <row r="356" spans="2:6" x14ac:dyDescent="0.25">
      <c r="B356" s="102">
        <v>454</v>
      </c>
      <c r="C356" s="102">
        <v>33401</v>
      </c>
      <c r="D356" s="102">
        <v>22606</v>
      </c>
      <c r="E356" s="18" t="s">
        <v>604</v>
      </c>
      <c r="F356" s="107">
        <v>30000</v>
      </c>
    </row>
    <row r="357" spans="2:6" x14ac:dyDescent="0.25">
      <c r="B357" s="102">
        <v>621</v>
      </c>
      <c r="C357" s="102" t="s">
        <v>633</v>
      </c>
      <c r="D357" s="102">
        <v>22606</v>
      </c>
      <c r="E357" s="18" t="s">
        <v>635</v>
      </c>
      <c r="F357" s="107">
        <v>35000</v>
      </c>
    </row>
    <row r="358" spans="2:6" x14ac:dyDescent="0.25">
      <c r="B358" s="102">
        <v>621</v>
      </c>
      <c r="C358" s="102">
        <v>32600</v>
      </c>
      <c r="D358" s="102">
        <v>22606</v>
      </c>
      <c r="E358" s="18" t="s">
        <v>636</v>
      </c>
      <c r="F358" s="107">
        <v>25000</v>
      </c>
    </row>
    <row r="359" spans="2:6" x14ac:dyDescent="0.25">
      <c r="B359" s="102">
        <v>621</v>
      </c>
      <c r="C359" s="102" t="s">
        <v>637</v>
      </c>
      <c r="D359" s="102">
        <v>22606</v>
      </c>
      <c r="E359" s="18" t="s">
        <v>638</v>
      </c>
      <c r="F359" s="107">
        <v>15000</v>
      </c>
    </row>
    <row r="360" spans="2:6" x14ac:dyDescent="0.25">
      <c r="B360" s="102">
        <v>451</v>
      </c>
      <c r="C360" s="102">
        <v>33000</v>
      </c>
      <c r="D360" s="102">
        <v>22609</v>
      </c>
      <c r="E360" s="18" t="s">
        <v>561</v>
      </c>
      <c r="F360" s="107">
        <v>10000</v>
      </c>
    </row>
    <row r="361" spans="2:6" x14ac:dyDescent="0.25">
      <c r="B361" s="102">
        <v>451</v>
      </c>
      <c r="C361" s="102" t="s">
        <v>554</v>
      </c>
      <c r="D361" s="102">
        <v>22609</v>
      </c>
      <c r="E361" s="18" t="s">
        <v>718</v>
      </c>
      <c r="F361" s="107">
        <v>10000</v>
      </c>
    </row>
    <row r="362" spans="2:6" x14ac:dyDescent="0.25">
      <c r="B362" s="102">
        <v>451</v>
      </c>
      <c r="C362" s="102" t="s">
        <v>555</v>
      </c>
      <c r="D362" s="102">
        <v>22609</v>
      </c>
      <c r="E362" s="18" t="s">
        <v>556</v>
      </c>
      <c r="F362" s="107">
        <v>2500</v>
      </c>
    </row>
    <row r="363" spans="2:6" x14ac:dyDescent="0.25">
      <c r="B363" s="102">
        <v>451</v>
      </c>
      <c r="C363" s="102" t="s">
        <v>552</v>
      </c>
      <c r="D363" s="102">
        <v>22609</v>
      </c>
      <c r="E363" s="18" t="s">
        <v>553</v>
      </c>
      <c r="F363" s="107">
        <v>2000</v>
      </c>
    </row>
    <row r="364" spans="2:6" x14ac:dyDescent="0.25">
      <c r="B364" s="102">
        <v>451</v>
      </c>
      <c r="C364" s="102" t="s">
        <v>557</v>
      </c>
      <c r="D364" s="102">
        <v>22609</v>
      </c>
      <c r="E364" s="18" t="s">
        <v>558</v>
      </c>
      <c r="F364" s="107">
        <v>50000</v>
      </c>
    </row>
    <row r="365" spans="2:6" x14ac:dyDescent="0.25">
      <c r="B365" s="102">
        <v>452</v>
      </c>
      <c r="C365" s="102" t="s">
        <v>588</v>
      </c>
      <c r="D365" s="102">
        <v>22609</v>
      </c>
      <c r="E365" s="18" t="s">
        <v>589</v>
      </c>
      <c r="F365" s="107">
        <v>5000</v>
      </c>
    </row>
    <row r="366" spans="2:6" x14ac:dyDescent="0.25">
      <c r="B366" s="102">
        <v>452</v>
      </c>
      <c r="C366" s="102" t="s">
        <v>590</v>
      </c>
      <c r="D366" s="102">
        <v>22609</v>
      </c>
      <c r="E366" s="18" t="s">
        <v>591</v>
      </c>
      <c r="F366" s="107">
        <v>15000</v>
      </c>
    </row>
    <row r="367" spans="2:6" x14ac:dyDescent="0.25">
      <c r="B367" s="102">
        <v>454</v>
      </c>
      <c r="C367" s="102" t="s">
        <v>598</v>
      </c>
      <c r="D367" s="102">
        <v>22609</v>
      </c>
      <c r="E367" s="18" t="s">
        <v>606</v>
      </c>
      <c r="F367" s="107">
        <v>15000</v>
      </c>
    </row>
    <row r="368" spans="2:6" x14ac:dyDescent="0.25">
      <c r="B368" s="102">
        <v>120</v>
      </c>
      <c r="C368" s="102" t="s">
        <v>165</v>
      </c>
      <c r="D368" s="102">
        <v>22699</v>
      </c>
      <c r="E368" s="18" t="s">
        <v>166</v>
      </c>
      <c r="F368" s="107">
        <v>2000</v>
      </c>
    </row>
    <row r="369" spans="2:6" x14ac:dyDescent="0.25">
      <c r="B369" s="102">
        <v>127</v>
      </c>
      <c r="C369" s="102">
        <v>24102</v>
      </c>
      <c r="D369" s="102">
        <v>22699</v>
      </c>
      <c r="E369" s="18" t="s">
        <v>367</v>
      </c>
      <c r="F369" s="107">
        <v>6000</v>
      </c>
    </row>
    <row r="370" spans="2:6" x14ac:dyDescent="0.25">
      <c r="B370" s="102">
        <v>221</v>
      </c>
      <c r="C370" s="102" t="s">
        <v>382</v>
      </c>
      <c r="D370" s="102">
        <v>22699</v>
      </c>
      <c r="E370" s="18" t="s">
        <v>391</v>
      </c>
      <c r="F370" s="107">
        <v>1000</v>
      </c>
    </row>
    <row r="371" spans="2:6" x14ac:dyDescent="0.25">
      <c r="B371" s="102">
        <v>313</v>
      </c>
      <c r="C371" s="102" t="s">
        <v>395</v>
      </c>
      <c r="D371" s="102">
        <v>22699</v>
      </c>
      <c r="E371" s="18" t="s">
        <v>396</v>
      </c>
      <c r="F371" s="107">
        <v>19800</v>
      </c>
    </row>
    <row r="372" spans="2:6" x14ac:dyDescent="0.25">
      <c r="B372" s="102">
        <v>313</v>
      </c>
      <c r="C372" s="102" t="s">
        <v>398</v>
      </c>
      <c r="D372" s="102">
        <v>22699</v>
      </c>
      <c r="E372" s="18" t="s">
        <v>399</v>
      </c>
      <c r="F372" s="107">
        <v>8000</v>
      </c>
    </row>
    <row r="373" spans="2:6" x14ac:dyDescent="0.25">
      <c r="B373" s="102">
        <v>313</v>
      </c>
      <c r="C373" s="102">
        <v>23100</v>
      </c>
      <c r="D373" s="102">
        <v>22699</v>
      </c>
      <c r="E373" s="18" t="s">
        <v>404</v>
      </c>
      <c r="F373" s="107">
        <v>6000</v>
      </c>
    </row>
    <row r="374" spans="2:6" x14ac:dyDescent="0.25">
      <c r="B374" s="102">
        <v>313</v>
      </c>
      <c r="C374" s="102">
        <v>23105</v>
      </c>
      <c r="D374" s="102">
        <v>22699</v>
      </c>
      <c r="E374" s="18" t="s">
        <v>405</v>
      </c>
      <c r="F374" s="107">
        <v>1500</v>
      </c>
    </row>
    <row r="375" spans="2:6" x14ac:dyDescent="0.25">
      <c r="B375" s="102">
        <v>313</v>
      </c>
      <c r="C375" s="102">
        <v>23102</v>
      </c>
      <c r="D375" s="102">
        <v>22699</v>
      </c>
      <c r="E375" s="18" t="s">
        <v>886</v>
      </c>
      <c r="F375" s="107">
        <v>10000</v>
      </c>
    </row>
    <row r="376" spans="2:6" x14ac:dyDescent="0.25">
      <c r="B376" s="102">
        <v>413</v>
      </c>
      <c r="C376" s="102">
        <v>16100</v>
      </c>
      <c r="D376" s="102">
        <v>22699</v>
      </c>
      <c r="E376" s="18" t="s">
        <v>727</v>
      </c>
      <c r="F376" s="107">
        <v>170000</v>
      </c>
    </row>
    <row r="377" spans="2:6" x14ac:dyDescent="0.25">
      <c r="B377" s="102">
        <v>422</v>
      </c>
      <c r="C377" s="102">
        <v>32311</v>
      </c>
      <c r="D377" s="102">
        <v>22699</v>
      </c>
      <c r="E377" s="18" t="s">
        <v>447</v>
      </c>
      <c r="F377" s="107">
        <v>500</v>
      </c>
    </row>
    <row r="378" spans="2:6" x14ac:dyDescent="0.25">
      <c r="B378" s="102">
        <v>422</v>
      </c>
      <c r="C378" s="102">
        <v>32312</v>
      </c>
      <c r="D378" s="102">
        <v>22699</v>
      </c>
      <c r="E378" s="18" t="s">
        <v>457</v>
      </c>
      <c r="F378" s="107">
        <v>500</v>
      </c>
    </row>
    <row r="379" spans="2:6" x14ac:dyDescent="0.25">
      <c r="B379" s="102">
        <v>422</v>
      </c>
      <c r="C379" s="102">
        <v>32313</v>
      </c>
      <c r="D379" s="102">
        <v>22699</v>
      </c>
      <c r="E379" s="18" t="s">
        <v>465</v>
      </c>
      <c r="F379" s="107">
        <v>500</v>
      </c>
    </row>
    <row r="380" spans="2:6" x14ac:dyDescent="0.25">
      <c r="B380" s="102">
        <v>422</v>
      </c>
      <c r="C380" s="102">
        <v>32314</v>
      </c>
      <c r="D380" s="102">
        <v>22699</v>
      </c>
      <c r="E380" s="18" t="s">
        <v>474</v>
      </c>
      <c r="F380" s="107">
        <v>500</v>
      </c>
    </row>
    <row r="381" spans="2:6" x14ac:dyDescent="0.25">
      <c r="B381" s="102">
        <v>423</v>
      </c>
      <c r="C381" s="102">
        <v>32600</v>
      </c>
      <c r="D381" s="102">
        <v>22699</v>
      </c>
      <c r="E381" s="18" t="s">
        <v>480</v>
      </c>
      <c r="F381" s="107">
        <v>1000</v>
      </c>
    </row>
    <row r="382" spans="2:6" x14ac:dyDescent="0.25">
      <c r="B382" s="102">
        <v>424</v>
      </c>
      <c r="C382" s="102">
        <v>32300</v>
      </c>
      <c r="D382" s="102">
        <v>22699</v>
      </c>
      <c r="E382" s="18" t="s">
        <v>481</v>
      </c>
      <c r="F382" s="107">
        <v>1000</v>
      </c>
    </row>
    <row r="383" spans="2:6" s="44" customFormat="1" x14ac:dyDescent="0.25">
      <c r="B383" s="102">
        <v>425</v>
      </c>
      <c r="C383" s="102">
        <v>32400</v>
      </c>
      <c r="D383" s="102">
        <v>22699</v>
      </c>
      <c r="E383" s="18" t="s">
        <v>483</v>
      </c>
      <c r="F383" s="107">
        <v>3500</v>
      </c>
    </row>
    <row r="384" spans="2:6" s="44" customFormat="1" x14ac:dyDescent="0.25">
      <c r="B384" s="102">
        <v>432</v>
      </c>
      <c r="C384" s="102">
        <v>15000</v>
      </c>
      <c r="D384" s="102">
        <v>22699</v>
      </c>
      <c r="E384" s="18" t="s">
        <v>707</v>
      </c>
      <c r="F384" s="107">
        <v>500</v>
      </c>
    </row>
    <row r="385" spans="2:6" x14ac:dyDescent="0.25">
      <c r="B385" s="102">
        <v>454</v>
      </c>
      <c r="C385" s="102">
        <v>33400</v>
      </c>
      <c r="D385" s="102">
        <v>22699</v>
      </c>
      <c r="E385" s="18" t="s">
        <v>607</v>
      </c>
      <c r="F385" s="107">
        <v>20000</v>
      </c>
    </row>
    <row r="386" spans="2:6" x14ac:dyDescent="0.25">
      <c r="B386" s="102">
        <v>455</v>
      </c>
      <c r="C386" s="102">
        <v>92400</v>
      </c>
      <c r="D386" s="102">
        <v>22699</v>
      </c>
      <c r="E386" s="18" t="s">
        <v>614</v>
      </c>
      <c r="F386" s="107">
        <v>10000</v>
      </c>
    </row>
    <row r="387" spans="2:6" x14ac:dyDescent="0.25">
      <c r="B387" s="102">
        <v>621</v>
      </c>
      <c r="C387" s="102">
        <v>43110</v>
      </c>
      <c r="D387" s="102">
        <v>22699</v>
      </c>
      <c r="E387" s="18" t="s">
        <v>643</v>
      </c>
      <c r="F387" s="150">
        <v>40000</v>
      </c>
    </row>
    <row r="388" spans="2:6" x14ac:dyDescent="0.25">
      <c r="B388" s="102">
        <v>621</v>
      </c>
      <c r="C388" s="102" t="s">
        <v>639</v>
      </c>
      <c r="D388" s="102">
        <v>22699</v>
      </c>
      <c r="E388" s="18" t="s">
        <v>640</v>
      </c>
      <c r="F388" s="107">
        <v>2700</v>
      </c>
    </row>
    <row r="389" spans="2:6" x14ac:dyDescent="0.25">
      <c r="B389" s="102">
        <v>621</v>
      </c>
      <c r="C389" s="102" t="s">
        <v>641</v>
      </c>
      <c r="D389" s="102">
        <v>22699</v>
      </c>
      <c r="E389" s="18" t="s">
        <v>642</v>
      </c>
      <c r="F389" s="107">
        <v>40000</v>
      </c>
    </row>
    <row r="390" spans="2:6" x14ac:dyDescent="0.25">
      <c r="B390" s="102">
        <v>621</v>
      </c>
      <c r="C390" s="102" t="s">
        <v>645</v>
      </c>
      <c r="D390" s="102">
        <v>22699</v>
      </c>
      <c r="E390" s="18" t="s">
        <v>646</v>
      </c>
      <c r="F390" s="107">
        <v>19000</v>
      </c>
    </row>
    <row r="391" spans="2:6" x14ac:dyDescent="0.25">
      <c r="B391" s="102">
        <v>621</v>
      </c>
      <c r="C391" s="102">
        <v>43200</v>
      </c>
      <c r="D391" s="102">
        <v>22699</v>
      </c>
      <c r="E391" s="18" t="s">
        <v>651</v>
      </c>
      <c r="F391" s="107">
        <v>30000</v>
      </c>
    </row>
    <row r="392" spans="2:6" x14ac:dyDescent="0.25">
      <c r="B392" s="102">
        <v>120</v>
      </c>
      <c r="C392" s="102" t="s">
        <v>153</v>
      </c>
      <c r="D392" s="102">
        <v>22700</v>
      </c>
      <c r="E392" s="18" t="s">
        <v>162</v>
      </c>
      <c r="F392" s="107">
        <v>40820.17</v>
      </c>
    </row>
    <row r="393" spans="2:6" x14ac:dyDescent="0.25">
      <c r="B393" s="102">
        <v>221</v>
      </c>
      <c r="C393" s="102" t="s">
        <v>382</v>
      </c>
      <c r="D393" s="102">
        <v>22700</v>
      </c>
      <c r="E393" s="18" t="s">
        <v>392</v>
      </c>
      <c r="F393" s="107">
        <v>9112.83</v>
      </c>
    </row>
    <row r="394" spans="2:6" x14ac:dyDescent="0.25">
      <c r="B394" s="102">
        <v>313</v>
      </c>
      <c r="C394" s="102">
        <v>23104</v>
      </c>
      <c r="D394" s="102">
        <v>22700</v>
      </c>
      <c r="E394" s="18" t="s">
        <v>400</v>
      </c>
      <c r="F394" s="107">
        <v>8274.36</v>
      </c>
    </row>
    <row r="395" spans="2:6" x14ac:dyDescent="0.25">
      <c r="B395" s="102">
        <v>413</v>
      </c>
      <c r="C395" s="102" t="s">
        <v>409</v>
      </c>
      <c r="D395" s="102">
        <v>22700</v>
      </c>
      <c r="E395" s="18" t="s">
        <v>410</v>
      </c>
      <c r="F395" s="107">
        <v>415826.04</v>
      </c>
    </row>
    <row r="396" spans="2:6" x14ac:dyDescent="0.25">
      <c r="B396" s="102">
        <v>413</v>
      </c>
      <c r="C396" s="102" t="s">
        <v>411</v>
      </c>
      <c r="D396" s="102">
        <v>22700</v>
      </c>
      <c r="E396" s="18" t="s">
        <v>412</v>
      </c>
      <c r="F396" s="107">
        <v>2192777.84</v>
      </c>
    </row>
    <row r="397" spans="2:6" x14ac:dyDescent="0.25">
      <c r="B397" s="102">
        <v>421</v>
      </c>
      <c r="C397" s="102">
        <v>32316</v>
      </c>
      <c r="D397" s="102">
        <v>22700</v>
      </c>
      <c r="E397" s="18" t="s">
        <v>417</v>
      </c>
      <c r="F397" s="107">
        <v>49900.74</v>
      </c>
    </row>
    <row r="398" spans="2:6" x14ac:dyDescent="0.25">
      <c r="B398" s="102">
        <v>421</v>
      </c>
      <c r="C398" s="102">
        <v>32317</v>
      </c>
      <c r="D398" s="102" t="s">
        <v>753</v>
      </c>
      <c r="E398" s="18" t="s">
        <v>433</v>
      </c>
      <c r="F398" s="107">
        <v>49900.74</v>
      </c>
    </row>
    <row r="399" spans="2:6" x14ac:dyDescent="0.25">
      <c r="B399" s="102">
        <v>422</v>
      </c>
      <c r="C399" s="102">
        <v>32311</v>
      </c>
      <c r="D399" s="102">
        <v>22700</v>
      </c>
      <c r="E399" s="18" t="s">
        <v>448</v>
      </c>
      <c r="F399" s="107">
        <v>81470.600000000006</v>
      </c>
    </row>
    <row r="400" spans="2:6" x14ac:dyDescent="0.25">
      <c r="B400" s="102">
        <v>422</v>
      </c>
      <c r="C400" s="102">
        <v>32312</v>
      </c>
      <c r="D400" s="102">
        <v>22700</v>
      </c>
      <c r="E400" s="18" t="s">
        <v>458</v>
      </c>
      <c r="F400" s="107">
        <v>61102.95</v>
      </c>
    </row>
    <row r="401" spans="2:15" x14ac:dyDescent="0.25">
      <c r="B401" s="102">
        <v>422</v>
      </c>
      <c r="C401" s="102">
        <v>32313</v>
      </c>
      <c r="D401" s="102">
        <v>22700</v>
      </c>
      <c r="E401" s="18" t="s">
        <v>466</v>
      </c>
      <c r="F401" s="107">
        <v>100819.87</v>
      </c>
    </row>
    <row r="402" spans="2:15" x14ac:dyDescent="0.25">
      <c r="B402" s="102">
        <v>422</v>
      </c>
      <c r="C402" s="102">
        <v>32314</v>
      </c>
      <c r="D402" s="102">
        <v>22700</v>
      </c>
      <c r="E402" s="18" t="s">
        <v>475</v>
      </c>
      <c r="F402" s="107">
        <v>100819.87</v>
      </c>
    </row>
    <row r="403" spans="2:15" x14ac:dyDescent="0.25">
      <c r="B403" s="102">
        <v>432</v>
      </c>
      <c r="C403" s="102" t="s">
        <v>488</v>
      </c>
      <c r="D403" s="102">
        <v>22700</v>
      </c>
      <c r="E403" s="18" t="s">
        <v>854</v>
      </c>
      <c r="F403" s="107">
        <v>19306.84</v>
      </c>
    </row>
    <row r="404" spans="2:15" x14ac:dyDescent="0.25">
      <c r="B404" s="102">
        <v>443</v>
      </c>
      <c r="C404" s="102" t="s">
        <v>494</v>
      </c>
      <c r="D404" s="102">
        <v>22700</v>
      </c>
      <c r="E404" s="18" t="s">
        <v>495</v>
      </c>
      <c r="F404" s="107">
        <v>30403.65</v>
      </c>
    </row>
    <row r="405" spans="2:15" x14ac:dyDescent="0.25">
      <c r="B405" s="102">
        <v>444</v>
      </c>
      <c r="C405" s="102" t="s">
        <v>504</v>
      </c>
      <c r="D405" s="102">
        <v>22700</v>
      </c>
      <c r="E405" s="18" t="s">
        <v>513</v>
      </c>
      <c r="F405" s="107">
        <v>1654.8716133981077</v>
      </c>
    </row>
    <row r="406" spans="2:15" x14ac:dyDescent="0.25">
      <c r="B406" s="102">
        <v>446</v>
      </c>
      <c r="C406" s="102">
        <v>17000</v>
      </c>
      <c r="D406" s="102">
        <v>22700</v>
      </c>
      <c r="E406" s="18" t="s">
        <v>527</v>
      </c>
      <c r="F406" s="107">
        <v>50551.62</v>
      </c>
    </row>
    <row r="407" spans="2:15" x14ac:dyDescent="0.25">
      <c r="B407" s="102">
        <v>446</v>
      </c>
      <c r="C407" s="102">
        <v>13600</v>
      </c>
      <c r="D407" s="102">
        <v>22700</v>
      </c>
      <c r="E407" s="18" t="s">
        <v>535</v>
      </c>
      <c r="F407" s="107">
        <v>15000</v>
      </c>
    </row>
    <row r="408" spans="2:15" s="44" customFormat="1" x14ac:dyDescent="0.25">
      <c r="B408" s="102">
        <v>451</v>
      </c>
      <c r="C408" s="102">
        <v>33000</v>
      </c>
      <c r="D408" s="102">
        <v>22700</v>
      </c>
      <c r="E408" s="18" t="s">
        <v>711</v>
      </c>
      <c r="F408" s="107">
        <v>18451</v>
      </c>
      <c r="H408"/>
      <c r="I408"/>
      <c r="J408"/>
      <c r="K408"/>
      <c r="L408"/>
      <c r="M408"/>
      <c r="N408"/>
      <c r="O408"/>
    </row>
    <row r="409" spans="2:15" x14ac:dyDescent="0.25">
      <c r="B409" s="102">
        <v>451</v>
      </c>
      <c r="C409" s="102">
        <v>32600</v>
      </c>
      <c r="D409" s="102">
        <v>22700</v>
      </c>
      <c r="E409" s="18" t="s">
        <v>559</v>
      </c>
      <c r="F409" s="107">
        <v>5091.91</v>
      </c>
    </row>
    <row r="410" spans="2:15" x14ac:dyDescent="0.25">
      <c r="B410" s="102">
        <v>451</v>
      </c>
      <c r="C410" s="102">
        <v>32000</v>
      </c>
      <c r="D410" s="102">
        <v>22700</v>
      </c>
      <c r="E410" s="18" t="s">
        <v>710</v>
      </c>
      <c r="F410" s="107">
        <v>18330.89</v>
      </c>
    </row>
    <row r="411" spans="2:15" x14ac:dyDescent="0.25">
      <c r="B411" s="102">
        <v>451</v>
      </c>
      <c r="C411" s="102">
        <v>33201</v>
      </c>
      <c r="D411" s="102">
        <v>22700</v>
      </c>
      <c r="E411" s="18" t="s">
        <v>715</v>
      </c>
      <c r="F411" s="107">
        <v>20377.650000000001</v>
      </c>
    </row>
    <row r="412" spans="2:15" x14ac:dyDescent="0.25">
      <c r="B412" s="102">
        <v>452</v>
      </c>
      <c r="C412" s="102" t="s">
        <v>581</v>
      </c>
      <c r="D412" s="102">
        <v>22700</v>
      </c>
      <c r="E412" s="18" t="s">
        <v>592</v>
      </c>
      <c r="F412" s="107">
        <v>800</v>
      </c>
    </row>
    <row r="413" spans="2:15" x14ac:dyDescent="0.25">
      <c r="B413" s="102">
        <v>454</v>
      </c>
      <c r="C413" s="102" t="s">
        <v>598</v>
      </c>
      <c r="D413" s="102">
        <v>22700</v>
      </c>
      <c r="E413" s="18" t="s">
        <v>611</v>
      </c>
      <c r="F413" s="107">
        <v>16803.310000000001</v>
      </c>
    </row>
    <row r="414" spans="2:15" x14ac:dyDescent="0.25">
      <c r="B414" s="102">
        <v>621</v>
      </c>
      <c r="C414" s="102">
        <v>43000</v>
      </c>
      <c r="D414" s="102">
        <v>22700</v>
      </c>
      <c r="E414" s="18" t="s">
        <v>612</v>
      </c>
      <c r="F414" s="107">
        <v>42772.07</v>
      </c>
    </row>
    <row r="415" spans="2:15" x14ac:dyDescent="0.25">
      <c r="B415" s="102">
        <v>611</v>
      </c>
      <c r="C415" s="102">
        <v>93102</v>
      </c>
      <c r="D415" s="102">
        <v>22706</v>
      </c>
      <c r="E415" s="18" t="s">
        <v>783</v>
      </c>
      <c r="F415" s="107">
        <v>2000</v>
      </c>
    </row>
    <row r="416" spans="2:15" x14ac:dyDescent="0.25">
      <c r="B416" s="102">
        <v>611</v>
      </c>
      <c r="C416" s="102" t="s">
        <v>622</v>
      </c>
      <c r="D416" s="102">
        <v>22708</v>
      </c>
      <c r="E416" s="18" t="s">
        <v>623</v>
      </c>
      <c r="F416" s="107">
        <v>175000</v>
      </c>
    </row>
    <row r="417" spans="2:6" x14ac:dyDescent="0.25">
      <c r="B417" s="102">
        <v>127</v>
      </c>
      <c r="C417" s="102">
        <v>92003</v>
      </c>
      <c r="D417" s="102">
        <v>22799</v>
      </c>
      <c r="E417" s="18" t="s">
        <v>363</v>
      </c>
      <c r="F417" s="107">
        <v>32000</v>
      </c>
    </row>
    <row r="418" spans="2:6" x14ac:dyDescent="0.25">
      <c r="B418" s="102">
        <v>128</v>
      </c>
      <c r="C418" s="102">
        <v>92600</v>
      </c>
      <c r="D418" s="102">
        <v>22799</v>
      </c>
      <c r="E418" s="18" t="s">
        <v>375</v>
      </c>
      <c r="F418" s="107">
        <v>1000</v>
      </c>
    </row>
    <row r="419" spans="2:6" x14ac:dyDescent="0.25">
      <c r="B419" s="102">
        <v>128</v>
      </c>
      <c r="C419" s="102" t="s">
        <v>371</v>
      </c>
      <c r="D419" s="102">
        <v>22799</v>
      </c>
      <c r="E419" s="18" t="s">
        <v>376</v>
      </c>
      <c r="F419" s="107">
        <v>92360</v>
      </c>
    </row>
    <row r="420" spans="2:6" x14ac:dyDescent="0.25">
      <c r="B420" s="102">
        <v>129</v>
      </c>
      <c r="C420" s="102">
        <v>44110</v>
      </c>
      <c r="D420" s="102">
        <v>22799</v>
      </c>
      <c r="E420" s="18" t="s">
        <v>379</v>
      </c>
      <c r="F420" s="107">
        <v>370000</v>
      </c>
    </row>
    <row r="421" spans="2:6" x14ac:dyDescent="0.25">
      <c r="B421" s="102">
        <v>129</v>
      </c>
      <c r="C421" s="102">
        <v>44111</v>
      </c>
      <c r="D421" s="102">
        <v>22799</v>
      </c>
      <c r="E421" s="18" t="s">
        <v>380</v>
      </c>
      <c r="F421" s="107">
        <v>23000</v>
      </c>
    </row>
    <row r="422" spans="2:6" x14ac:dyDescent="0.25">
      <c r="B422" s="102">
        <v>313</v>
      </c>
      <c r="C422" s="102">
        <v>23101</v>
      </c>
      <c r="D422" s="102">
        <v>22799</v>
      </c>
      <c r="E422" s="18" t="s">
        <v>397</v>
      </c>
      <c r="F422" s="107">
        <v>45000</v>
      </c>
    </row>
    <row r="423" spans="2:6" x14ac:dyDescent="0.25">
      <c r="B423" s="102">
        <v>313</v>
      </c>
      <c r="C423" s="102">
        <v>23106</v>
      </c>
      <c r="D423" s="102">
        <v>22799</v>
      </c>
      <c r="E423" s="18" t="s">
        <v>401</v>
      </c>
      <c r="F423" s="107">
        <v>176000</v>
      </c>
    </row>
    <row r="424" spans="2:6" x14ac:dyDescent="0.25">
      <c r="B424" s="102">
        <v>413</v>
      </c>
      <c r="C424" s="102">
        <v>31101</v>
      </c>
      <c r="D424" s="102">
        <v>22799</v>
      </c>
      <c r="E424" s="18" t="s">
        <v>910</v>
      </c>
      <c r="F424" s="107">
        <v>24000</v>
      </c>
    </row>
    <row r="425" spans="2:6" x14ac:dyDescent="0.25">
      <c r="B425" s="102">
        <v>413</v>
      </c>
      <c r="C425" s="102">
        <v>31101</v>
      </c>
      <c r="D425" s="102">
        <v>22799</v>
      </c>
      <c r="E425" s="18" t="s">
        <v>415</v>
      </c>
      <c r="F425" s="107">
        <v>64239.45</v>
      </c>
    </row>
    <row r="426" spans="2:6" x14ac:dyDescent="0.25">
      <c r="B426" s="102">
        <v>421</v>
      </c>
      <c r="C426" s="102">
        <v>32317</v>
      </c>
      <c r="D426" s="102">
        <v>22799</v>
      </c>
      <c r="E426" s="18" t="s">
        <v>425</v>
      </c>
      <c r="F426" s="107">
        <v>28125</v>
      </c>
    </row>
    <row r="427" spans="2:6" x14ac:dyDescent="0.25">
      <c r="B427" s="102">
        <v>421</v>
      </c>
      <c r="C427" s="102">
        <v>32316</v>
      </c>
      <c r="D427" s="102">
        <v>22799</v>
      </c>
      <c r="E427" s="18" t="s">
        <v>434</v>
      </c>
      <c r="F427" s="107">
        <v>28125</v>
      </c>
    </row>
    <row r="428" spans="2:6" x14ac:dyDescent="0.25">
      <c r="B428" s="102">
        <v>432</v>
      </c>
      <c r="C428" s="102">
        <v>15000</v>
      </c>
      <c r="D428" s="102">
        <v>22799</v>
      </c>
      <c r="E428" s="18" t="s">
        <v>892</v>
      </c>
      <c r="F428" s="107">
        <v>15000</v>
      </c>
    </row>
    <row r="429" spans="2:6" x14ac:dyDescent="0.25">
      <c r="B429" s="102">
        <v>446</v>
      </c>
      <c r="C429" s="102">
        <v>17201</v>
      </c>
      <c r="D429" s="102">
        <v>22799</v>
      </c>
      <c r="E429" s="18" t="s">
        <v>525</v>
      </c>
      <c r="F429" s="107">
        <v>15000</v>
      </c>
    </row>
    <row r="430" spans="2:6" x14ac:dyDescent="0.25">
      <c r="B430" s="102">
        <v>446</v>
      </c>
      <c r="C430" s="102">
        <v>17000</v>
      </c>
      <c r="D430" s="102">
        <v>22799</v>
      </c>
      <c r="E430" s="18" t="s">
        <v>526</v>
      </c>
      <c r="F430" s="107">
        <v>5000</v>
      </c>
    </row>
    <row r="431" spans="2:6" x14ac:dyDescent="0.25">
      <c r="B431" s="102">
        <v>454</v>
      </c>
      <c r="C431" s="102" t="s">
        <v>598</v>
      </c>
      <c r="D431" s="102">
        <v>22799</v>
      </c>
      <c r="E431" s="18" t="s">
        <v>605</v>
      </c>
      <c r="F431" s="107">
        <v>2000</v>
      </c>
    </row>
    <row r="432" spans="2:6" x14ac:dyDescent="0.25">
      <c r="B432" s="102">
        <v>124</v>
      </c>
      <c r="C432" s="102">
        <v>91200</v>
      </c>
      <c r="D432" s="102">
        <v>23000</v>
      </c>
      <c r="E432" s="18" t="s">
        <v>181</v>
      </c>
      <c r="F432" s="107">
        <v>125500</v>
      </c>
    </row>
    <row r="433" spans="2:6" x14ac:dyDescent="0.25">
      <c r="B433" s="102">
        <v>127</v>
      </c>
      <c r="C433" s="102">
        <v>92003</v>
      </c>
      <c r="D433" s="102">
        <v>23020</v>
      </c>
      <c r="E433" s="18" t="s">
        <v>364</v>
      </c>
      <c r="F433" s="107">
        <v>3000</v>
      </c>
    </row>
    <row r="434" spans="2:6" x14ac:dyDescent="0.25">
      <c r="B434" s="102">
        <v>127</v>
      </c>
      <c r="C434" s="102">
        <v>92000</v>
      </c>
      <c r="D434" s="102">
        <v>23300</v>
      </c>
      <c r="E434" s="18" t="s">
        <v>365</v>
      </c>
      <c r="F434" s="107">
        <v>1500</v>
      </c>
    </row>
    <row r="435" spans="2:6" x14ac:dyDescent="0.25">
      <c r="B435" s="102">
        <v>313</v>
      </c>
      <c r="C435" s="102">
        <v>23109</v>
      </c>
      <c r="D435" s="102">
        <v>22699</v>
      </c>
      <c r="E435" s="18" t="s">
        <v>884</v>
      </c>
      <c r="F435" s="107">
        <v>2000</v>
      </c>
    </row>
    <row r="436" spans="2:6" x14ac:dyDescent="0.25">
      <c r="B436" s="102">
        <v>446</v>
      </c>
      <c r="C436" s="102">
        <v>13600</v>
      </c>
      <c r="D436" s="102">
        <v>22799</v>
      </c>
      <c r="E436" s="18" t="s">
        <v>907</v>
      </c>
      <c r="F436" s="107">
        <v>130000</v>
      </c>
    </row>
    <row r="437" spans="2:6" x14ac:dyDescent="0.25">
      <c r="B437" s="102">
        <v>422</v>
      </c>
      <c r="C437" s="102">
        <v>32000</v>
      </c>
      <c r="D437" s="102">
        <v>22699</v>
      </c>
      <c r="E437" s="18" t="s">
        <v>765</v>
      </c>
      <c r="F437" s="107">
        <v>12445.788399999998</v>
      </c>
    </row>
    <row r="438" spans="2:6" x14ac:dyDescent="0.25">
      <c r="B438" s="102">
        <v>446</v>
      </c>
      <c r="C438" s="102">
        <v>17200</v>
      </c>
      <c r="D438" s="102">
        <v>22799</v>
      </c>
      <c r="E438" s="18" t="s">
        <v>908</v>
      </c>
      <c r="F438" s="107">
        <v>17000</v>
      </c>
    </row>
    <row r="439" spans="2:6" x14ac:dyDescent="0.25">
      <c r="B439" s="102">
        <v>621</v>
      </c>
      <c r="C439" s="102">
        <v>43200</v>
      </c>
      <c r="D439" s="102">
        <v>22706</v>
      </c>
      <c r="E439" s="18" t="s">
        <v>878</v>
      </c>
      <c r="F439" s="107">
        <v>3661.32</v>
      </c>
    </row>
    <row r="440" spans="2:6" x14ac:dyDescent="0.25">
      <c r="B440" s="21">
        <v>128</v>
      </c>
      <c r="C440" s="22"/>
      <c r="D440" s="22"/>
      <c r="E440" s="23" t="s">
        <v>912</v>
      </c>
      <c r="F440" s="38">
        <f>SUM(F208:F439)</f>
        <v>7821347.6200134</v>
      </c>
    </row>
    <row r="441" spans="2:6" x14ac:dyDescent="0.25">
      <c r="B441" s="102">
        <v>121</v>
      </c>
      <c r="C441" s="102">
        <v>92060</v>
      </c>
      <c r="D441" s="102">
        <v>31000</v>
      </c>
      <c r="E441" s="18" t="s">
        <v>964</v>
      </c>
      <c r="F441" s="107">
        <v>11136.01</v>
      </c>
    </row>
    <row r="442" spans="2:6" x14ac:dyDescent="0.25">
      <c r="B442" s="102">
        <v>611</v>
      </c>
      <c r="C442" s="102" t="s">
        <v>624</v>
      </c>
      <c r="D442" s="102">
        <v>31000</v>
      </c>
      <c r="E442" s="18" t="s">
        <v>625</v>
      </c>
      <c r="F442" s="107">
        <v>70000</v>
      </c>
    </row>
    <row r="443" spans="2:6" x14ac:dyDescent="0.25">
      <c r="B443" s="102">
        <v>611</v>
      </c>
      <c r="C443" s="102" t="s">
        <v>624</v>
      </c>
      <c r="D443" s="102">
        <v>31001</v>
      </c>
      <c r="E443" s="18" t="s">
        <v>626</v>
      </c>
      <c r="F443" s="107">
        <v>50000</v>
      </c>
    </row>
    <row r="444" spans="2:6" x14ac:dyDescent="0.25">
      <c r="B444" s="102">
        <v>611</v>
      </c>
      <c r="C444" s="102">
        <v>93400</v>
      </c>
      <c r="D444" s="102">
        <v>35200</v>
      </c>
      <c r="E444" s="18" t="s">
        <v>627</v>
      </c>
      <c r="F444" s="107">
        <v>2000</v>
      </c>
    </row>
    <row r="445" spans="2:6" x14ac:dyDescent="0.25">
      <c r="B445" s="102">
        <v>611</v>
      </c>
      <c r="C445" s="102" t="s">
        <v>628</v>
      </c>
      <c r="D445" s="102">
        <v>35900</v>
      </c>
      <c r="E445" s="18" t="s">
        <v>629</v>
      </c>
      <c r="F445" s="107">
        <v>12000</v>
      </c>
    </row>
    <row r="446" spans="2:6" x14ac:dyDescent="0.25">
      <c r="B446" s="21">
        <v>128</v>
      </c>
      <c r="C446" s="22"/>
      <c r="D446" s="22"/>
      <c r="E446" s="23" t="s">
        <v>913</v>
      </c>
      <c r="F446" s="38">
        <f>SUM(F441:F445)</f>
        <v>145136.01</v>
      </c>
    </row>
    <row r="447" spans="2:6" x14ac:dyDescent="0.25">
      <c r="B447" s="102">
        <v>413</v>
      </c>
      <c r="C447" s="102">
        <v>31101</v>
      </c>
      <c r="D447" s="102">
        <v>46500</v>
      </c>
      <c r="E447" s="18" t="s">
        <v>413</v>
      </c>
      <c r="F447" s="107">
        <v>6500</v>
      </c>
    </row>
    <row r="448" spans="2:6" x14ac:dyDescent="0.25">
      <c r="B448" s="102">
        <v>129</v>
      </c>
      <c r="C448" s="102">
        <v>44110</v>
      </c>
      <c r="D448" s="102">
        <v>46100</v>
      </c>
      <c r="E448" s="18" t="s">
        <v>889</v>
      </c>
      <c r="F448" s="107">
        <v>15000</v>
      </c>
    </row>
    <row r="449" spans="2:6" x14ac:dyDescent="0.25">
      <c r="B449" s="102">
        <v>621</v>
      </c>
      <c r="C449" s="102">
        <v>24100</v>
      </c>
      <c r="D449" s="102">
        <v>46500</v>
      </c>
      <c r="E449" s="18" t="s">
        <v>648</v>
      </c>
      <c r="F449" s="107">
        <v>12500</v>
      </c>
    </row>
    <row r="450" spans="2:6" x14ac:dyDescent="0.25">
      <c r="B450" s="102">
        <v>621</v>
      </c>
      <c r="C450" s="102">
        <v>43200</v>
      </c>
      <c r="D450" s="102">
        <v>46500</v>
      </c>
      <c r="E450" s="18" t="s">
        <v>649</v>
      </c>
      <c r="F450" s="107">
        <v>2000</v>
      </c>
    </row>
    <row r="451" spans="2:6" x14ac:dyDescent="0.25">
      <c r="B451" s="102">
        <v>446</v>
      </c>
      <c r="C451" s="102">
        <v>17100</v>
      </c>
      <c r="D451" s="102">
        <v>46600</v>
      </c>
      <c r="E451" s="18" t="s">
        <v>709</v>
      </c>
      <c r="F451" s="107">
        <v>1250</v>
      </c>
    </row>
    <row r="452" spans="2:6" x14ac:dyDescent="0.25">
      <c r="B452" s="102">
        <v>621</v>
      </c>
      <c r="C452" s="102">
        <v>24100</v>
      </c>
      <c r="D452" s="102">
        <v>47000</v>
      </c>
      <c r="E452" s="18" t="s">
        <v>650</v>
      </c>
      <c r="F452" s="107">
        <v>75000</v>
      </c>
    </row>
    <row r="453" spans="2:6" x14ac:dyDescent="0.25">
      <c r="B453" s="102">
        <v>452</v>
      </c>
      <c r="C453" s="102" t="s">
        <v>581</v>
      </c>
      <c r="D453" s="102">
        <v>47900</v>
      </c>
      <c r="E453" s="18" t="s">
        <v>593</v>
      </c>
      <c r="F453" s="107">
        <v>208000</v>
      </c>
    </row>
    <row r="454" spans="2:6" x14ac:dyDescent="0.25">
      <c r="B454" s="102">
        <v>452</v>
      </c>
      <c r="C454" s="102" t="s">
        <v>588</v>
      </c>
      <c r="D454" s="102">
        <v>47900</v>
      </c>
      <c r="E454" s="18" t="s">
        <v>595</v>
      </c>
      <c r="F454" s="107">
        <v>7200</v>
      </c>
    </row>
    <row r="455" spans="2:6" x14ac:dyDescent="0.25">
      <c r="B455" s="102">
        <v>621</v>
      </c>
      <c r="C455" s="102">
        <v>43302</v>
      </c>
      <c r="D455" s="102">
        <v>47900</v>
      </c>
      <c r="E455" s="18" t="s">
        <v>652</v>
      </c>
      <c r="F455" s="107">
        <v>12000</v>
      </c>
    </row>
    <row r="456" spans="2:6" x14ac:dyDescent="0.25">
      <c r="B456" s="102">
        <v>621</v>
      </c>
      <c r="C456" s="102">
        <v>43000</v>
      </c>
      <c r="D456" s="102">
        <v>47900</v>
      </c>
      <c r="E456" s="18" t="s">
        <v>644</v>
      </c>
      <c r="F456" s="107">
        <v>60000</v>
      </c>
    </row>
    <row r="457" spans="2:6" x14ac:dyDescent="0.25">
      <c r="B457" s="102">
        <v>129</v>
      </c>
      <c r="C457" s="102">
        <v>44110</v>
      </c>
      <c r="D457" s="102" t="s">
        <v>129</v>
      </c>
      <c r="E457" s="18" t="s">
        <v>752</v>
      </c>
      <c r="F457" s="107">
        <v>25000</v>
      </c>
    </row>
    <row r="458" spans="2:6" x14ac:dyDescent="0.25">
      <c r="B458" s="102">
        <v>221</v>
      </c>
      <c r="C458" s="102">
        <v>13500</v>
      </c>
      <c r="D458" s="102">
        <v>48000</v>
      </c>
      <c r="E458" s="18" t="s">
        <v>390</v>
      </c>
      <c r="F458" s="107">
        <v>4000</v>
      </c>
    </row>
    <row r="459" spans="2:6" x14ac:dyDescent="0.25">
      <c r="B459" s="102">
        <v>313</v>
      </c>
      <c r="C459" s="102">
        <v>23101</v>
      </c>
      <c r="D459" s="102">
        <v>48000</v>
      </c>
      <c r="E459" s="18" t="s">
        <v>785</v>
      </c>
      <c r="F459" s="107">
        <v>60000</v>
      </c>
    </row>
    <row r="460" spans="2:6" x14ac:dyDescent="0.25">
      <c r="B460" s="102">
        <v>313</v>
      </c>
      <c r="C460" s="102" t="s">
        <v>402</v>
      </c>
      <c r="D460" s="102">
        <v>48000</v>
      </c>
      <c r="E460" s="18" t="s">
        <v>403</v>
      </c>
      <c r="F460" s="107">
        <v>50000</v>
      </c>
    </row>
    <row r="461" spans="2:6" x14ac:dyDescent="0.25">
      <c r="B461" s="102">
        <v>313</v>
      </c>
      <c r="C461" s="102">
        <v>23103</v>
      </c>
      <c r="D461" s="102">
        <v>48000</v>
      </c>
      <c r="E461" s="18" t="s">
        <v>406</v>
      </c>
      <c r="F461" s="107">
        <v>40000</v>
      </c>
    </row>
    <row r="462" spans="2:6" x14ac:dyDescent="0.25">
      <c r="B462" s="102">
        <v>313</v>
      </c>
      <c r="C462" s="102">
        <v>23102</v>
      </c>
      <c r="D462" s="102">
        <v>48000</v>
      </c>
      <c r="E462" s="18" t="s">
        <v>407</v>
      </c>
      <c r="F462" s="107">
        <v>60000</v>
      </c>
    </row>
    <row r="463" spans="2:6" x14ac:dyDescent="0.25">
      <c r="B463" s="102">
        <v>421</v>
      </c>
      <c r="C463" s="102">
        <v>32317</v>
      </c>
      <c r="D463" s="102">
        <v>48000</v>
      </c>
      <c r="E463" s="18" t="s">
        <v>438</v>
      </c>
      <c r="F463" s="107">
        <v>500</v>
      </c>
    </row>
    <row r="464" spans="2:6" x14ac:dyDescent="0.25">
      <c r="B464" s="102">
        <v>446</v>
      </c>
      <c r="C464" s="102">
        <v>17000</v>
      </c>
      <c r="D464" s="102">
        <v>48000</v>
      </c>
      <c r="E464" s="18" t="s">
        <v>523</v>
      </c>
      <c r="F464" s="107">
        <v>8000</v>
      </c>
    </row>
    <row r="465" spans="2:6" x14ac:dyDescent="0.25">
      <c r="B465" s="102">
        <v>451</v>
      </c>
      <c r="C465" s="102">
        <v>33200</v>
      </c>
      <c r="D465" s="102">
        <v>48000</v>
      </c>
      <c r="E465" s="18" t="s">
        <v>562</v>
      </c>
      <c r="F465" s="107">
        <v>1500</v>
      </c>
    </row>
    <row r="466" spans="2:6" x14ac:dyDescent="0.25">
      <c r="B466" s="102">
        <v>621</v>
      </c>
      <c r="C466" s="102">
        <v>24100</v>
      </c>
      <c r="D466" s="102">
        <v>48000</v>
      </c>
      <c r="E466" s="18" t="s">
        <v>647</v>
      </c>
      <c r="F466" s="107">
        <v>1500</v>
      </c>
    </row>
    <row r="467" spans="2:6" x14ac:dyDescent="0.25">
      <c r="B467" s="102">
        <v>422</v>
      </c>
      <c r="C467" s="102">
        <v>32311</v>
      </c>
      <c r="D467" s="102">
        <v>48001</v>
      </c>
      <c r="E467" s="18" t="s">
        <v>446</v>
      </c>
      <c r="F467" s="107">
        <v>2720</v>
      </c>
    </row>
    <row r="468" spans="2:6" x14ac:dyDescent="0.25">
      <c r="B468" s="102">
        <v>454</v>
      </c>
      <c r="C468" s="102">
        <v>33400</v>
      </c>
      <c r="D468" s="102">
        <v>48001</v>
      </c>
      <c r="E468" s="18" t="s">
        <v>693</v>
      </c>
      <c r="F468" s="107">
        <v>1700</v>
      </c>
    </row>
    <row r="469" spans="2:6" x14ac:dyDescent="0.25">
      <c r="B469" s="102">
        <v>422</v>
      </c>
      <c r="C469" s="102">
        <v>32312</v>
      </c>
      <c r="D469" s="102">
        <v>48002</v>
      </c>
      <c r="E469" s="18" t="s">
        <v>456</v>
      </c>
      <c r="F469" s="107">
        <v>2050</v>
      </c>
    </row>
    <row r="470" spans="2:6" x14ac:dyDescent="0.25">
      <c r="B470" s="102">
        <v>422</v>
      </c>
      <c r="C470" s="102">
        <v>32313</v>
      </c>
      <c r="D470" s="102">
        <v>48003</v>
      </c>
      <c r="E470" s="18" t="s">
        <v>464</v>
      </c>
      <c r="F470" s="107">
        <v>3980</v>
      </c>
    </row>
    <row r="471" spans="2:6" x14ac:dyDescent="0.25">
      <c r="B471" s="102">
        <v>454</v>
      </c>
      <c r="C471" s="102">
        <v>33400</v>
      </c>
      <c r="D471" s="102">
        <v>48003</v>
      </c>
      <c r="E471" s="18" t="s">
        <v>694</v>
      </c>
      <c r="F471" s="107">
        <v>2100</v>
      </c>
    </row>
    <row r="472" spans="2:6" x14ac:dyDescent="0.25">
      <c r="B472" s="102">
        <v>422</v>
      </c>
      <c r="C472" s="102">
        <v>32314</v>
      </c>
      <c r="D472" s="102">
        <v>48004</v>
      </c>
      <c r="E472" s="18" t="s">
        <v>473</v>
      </c>
      <c r="F472" s="107">
        <v>3390</v>
      </c>
    </row>
    <row r="473" spans="2:6" x14ac:dyDescent="0.25">
      <c r="B473" s="102">
        <v>454</v>
      </c>
      <c r="C473" s="102">
        <v>33400</v>
      </c>
      <c r="D473" s="102">
        <v>48004</v>
      </c>
      <c r="E473" s="18" t="s">
        <v>695</v>
      </c>
      <c r="F473" s="107">
        <v>2100</v>
      </c>
    </row>
    <row r="474" spans="2:6" x14ac:dyDescent="0.25">
      <c r="B474" s="102">
        <v>421</v>
      </c>
      <c r="C474" s="102">
        <v>23216</v>
      </c>
      <c r="D474" s="102">
        <v>48100</v>
      </c>
      <c r="E474" s="18" t="s">
        <v>426</v>
      </c>
      <c r="F474" s="107">
        <v>500</v>
      </c>
    </row>
    <row r="475" spans="2:6" x14ac:dyDescent="0.25">
      <c r="B475" s="102">
        <v>422</v>
      </c>
      <c r="C475" s="102">
        <v>32318</v>
      </c>
      <c r="D475" s="102">
        <v>48100</v>
      </c>
      <c r="E475" s="18" t="s">
        <v>441</v>
      </c>
      <c r="F475" s="107">
        <v>500</v>
      </c>
    </row>
    <row r="476" spans="2:6" x14ac:dyDescent="0.25">
      <c r="B476" s="102">
        <v>422</v>
      </c>
      <c r="C476" s="102">
        <v>32311</v>
      </c>
      <c r="D476" s="102">
        <v>48100</v>
      </c>
      <c r="E476" s="18" t="s">
        <v>449</v>
      </c>
      <c r="F476" s="107">
        <v>700</v>
      </c>
    </row>
    <row r="477" spans="2:6" x14ac:dyDescent="0.25">
      <c r="B477" s="102">
        <v>422</v>
      </c>
      <c r="C477" s="102">
        <v>32312</v>
      </c>
      <c r="D477" s="102">
        <v>48100</v>
      </c>
      <c r="E477" s="18" t="s">
        <v>459</v>
      </c>
      <c r="F477" s="107">
        <v>700</v>
      </c>
    </row>
    <row r="478" spans="2:6" x14ac:dyDescent="0.25">
      <c r="B478" s="102">
        <v>422</v>
      </c>
      <c r="C478" s="102">
        <v>32313</v>
      </c>
      <c r="D478" s="102">
        <v>48100</v>
      </c>
      <c r="E478" s="18" t="s">
        <v>467</v>
      </c>
      <c r="F478" s="107">
        <v>700</v>
      </c>
    </row>
    <row r="479" spans="2:6" x14ac:dyDescent="0.25">
      <c r="B479" s="102">
        <v>422</v>
      </c>
      <c r="C479" s="102">
        <v>32314</v>
      </c>
      <c r="D479" s="102">
        <v>48100</v>
      </c>
      <c r="E479" s="18" t="s">
        <v>476</v>
      </c>
      <c r="F479" s="107">
        <v>700</v>
      </c>
    </row>
    <row r="480" spans="2:6" x14ac:dyDescent="0.25">
      <c r="B480" s="102">
        <v>422</v>
      </c>
      <c r="C480" s="102">
        <v>32000</v>
      </c>
      <c r="D480" s="102">
        <v>48100</v>
      </c>
      <c r="E480" s="18" t="s">
        <v>763</v>
      </c>
      <c r="F480" s="107">
        <v>500</v>
      </c>
    </row>
    <row r="481" spans="2:6" x14ac:dyDescent="0.25">
      <c r="B481" s="102">
        <v>425</v>
      </c>
      <c r="C481" s="102">
        <v>32400</v>
      </c>
      <c r="D481" s="102">
        <v>48100</v>
      </c>
      <c r="E481" s="18" t="s">
        <v>484</v>
      </c>
      <c r="F481" s="107">
        <v>1000</v>
      </c>
    </row>
    <row r="482" spans="2:6" x14ac:dyDescent="0.25">
      <c r="B482" s="102">
        <v>451</v>
      </c>
      <c r="C482" s="102">
        <v>33000</v>
      </c>
      <c r="D482" s="102">
        <v>48100</v>
      </c>
      <c r="E482" s="18" t="s">
        <v>774</v>
      </c>
      <c r="F482" s="107">
        <v>14000</v>
      </c>
    </row>
    <row r="483" spans="2:6" x14ac:dyDescent="0.25">
      <c r="B483" s="102">
        <v>451</v>
      </c>
      <c r="C483" s="102" t="s">
        <v>543</v>
      </c>
      <c r="D483" s="102">
        <v>48100</v>
      </c>
      <c r="E483" s="18" t="s">
        <v>560</v>
      </c>
      <c r="F483" s="107">
        <v>18900</v>
      </c>
    </row>
    <row r="484" spans="2:6" x14ac:dyDescent="0.25">
      <c r="B484" s="102">
        <v>451</v>
      </c>
      <c r="C484" s="102">
        <v>33000</v>
      </c>
      <c r="D484" s="102">
        <v>48100</v>
      </c>
      <c r="E484" s="18" t="s">
        <v>720</v>
      </c>
      <c r="F484" s="107">
        <v>2550</v>
      </c>
    </row>
    <row r="485" spans="2:6" x14ac:dyDescent="0.25">
      <c r="B485" s="102">
        <v>422</v>
      </c>
      <c r="C485" s="102">
        <v>32000</v>
      </c>
      <c r="D485" s="102">
        <v>48100</v>
      </c>
      <c r="E485" s="18" t="s">
        <v>932</v>
      </c>
      <c r="F485" s="107">
        <v>10000</v>
      </c>
    </row>
    <row r="486" spans="2:6" x14ac:dyDescent="0.25">
      <c r="B486" s="102">
        <v>123</v>
      </c>
      <c r="C486" s="102" t="s">
        <v>178</v>
      </c>
      <c r="D486" s="102">
        <v>48101</v>
      </c>
      <c r="E486" s="18" t="s">
        <v>179</v>
      </c>
      <c r="F486" s="107">
        <v>10050</v>
      </c>
    </row>
    <row r="487" spans="2:6" x14ac:dyDescent="0.25">
      <c r="B487" s="102">
        <v>422</v>
      </c>
      <c r="C487" s="102">
        <v>32600</v>
      </c>
      <c r="D487" s="102">
        <v>48101</v>
      </c>
      <c r="E487" s="18" t="s">
        <v>699</v>
      </c>
      <c r="F487" s="107">
        <v>500</v>
      </c>
    </row>
    <row r="488" spans="2:6" x14ac:dyDescent="0.25">
      <c r="B488" s="102">
        <v>124</v>
      </c>
      <c r="C488" s="102">
        <v>91200</v>
      </c>
      <c r="D488" s="102">
        <v>48102</v>
      </c>
      <c r="E488" s="18" t="s">
        <v>182</v>
      </c>
      <c r="F488" s="107">
        <v>46020</v>
      </c>
    </row>
    <row r="489" spans="2:6" x14ac:dyDescent="0.25">
      <c r="B489" s="102">
        <v>313</v>
      </c>
      <c r="C489" s="102">
        <v>23100</v>
      </c>
      <c r="D489" s="102">
        <v>48102</v>
      </c>
      <c r="E489" s="18" t="s">
        <v>885</v>
      </c>
      <c r="F489" s="107">
        <v>15000</v>
      </c>
    </row>
    <row r="490" spans="2:6" x14ac:dyDescent="0.25">
      <c r="B490" s="102">
        <v>455</v>
      </c>
      <c r="C490" s="102">
        <v>92400</v>
      </c>
      <c r="D490" s="102">
        <v>48103</v>
      </c>
      <c r="E490" s="18" t="s">
        <v>615</v>
      </c>
      <c r="F490" s="107">
        <v>1500</v>
      </c>
    </row>
    <row r="491" spans="2:6" x14ac:dyDescent="0.25">
      <c r="B491" s="102">
        <v>451</v>
      </c>
      <c r="C491" s="102">
        <v>33400</v>
      </c>
      <c r="D491" s="102">
        <v>48182</v>
      </c>
      <c r="E491" s="18" t="s">
        <v>719</v>
      </c>
      <c r="F491" s="107">
        <v>4500</v>
      </c>
    </row>
    <row r="492" spans="2:6" x14ac:dyDescent="0.25">
      <c r="B492" s="102">
        <v>451</v>
      </c>
      <c r="C492" s="102">
        <v>33400</v>
      </c>
      <c r="D492" s="102">
        <v>48183</v>
      </c>
      <c r="E492" s="18" t="s">
        <v>723</v>
      </c>
      <c r="F492" s="107">
        <v>1500</v>
      </c>
    </row>
    <row r="493" spans="2:6" x14ac:dyDescent="0.25">
      <c r="B493" s="102">
        <v>452</v>
      </c>
      <c r="C493" s="102" t="s">
        <v>588</v>
      </c>
      <c r="D493" s="102">
        <v>48183</v>
      </c>
      <c r="E493" s="18" t="s">
        <v>873</v>
      </c>
      <c r="F493" s="107">
        <v>500</v>
      </c>
    </row>
    <row r="494" spans="2:6" x14ac:dyDescent="0.25">
      <c r="B494" s="102">
        <v>452</v>
      </c>
      <c r="C494" s="102" t="s">
        <v>588</v>
      </c>
      <c r="D494" s="102">
        <v>48184</v>
      </c>
      <c r="E494" s="18" t="s">
        <v>872</v>
      </c>
      <c r="F494" s="107">
        <v>1000</v>
      </c>
    </row>
    <row r="495" spans="2:6" x14ac:dyDescent="0.25">
      <c r="B495" s="102">
        <v>451</v>
      </c>
      <c r="C495" s="102">
        <v>33400</v>
      </c>
      <c r="D495" s="102">
        <v>48185</v>
      </c>
      <c r="E495" s="18" t="s">
        <v>574</v>
      </c>
      <c r="F495" s="107">
        <v>4500</v>
      </c>
    </row>
    <row r="496" spans="2:6" x14ac:dyDescent="0.25">
      <c r="B496" s="102">
        <v>452</v>
      </c>
      <c r="C496" s="102" t="s">
        <v>588</v>
      </c>
      <c r="D496" s="102">
        <v>48185</v>
      </c>
      <c r="E496" s="18" t="s">
        <v>871</v>
      </c>
      <c r="F496" s="107">
        <v>1000</v>
      </c>
    </row>
    <row r="497" spans="2:6" x14ac:dyDescent="0.25">
      <c r="B497" s="102">
        <v>452</v>
      </c>
      <c r="C497" s="102" t="s">
        <v>588</v>
      </c>
      <c r="D497" s="102">
        <v>48186</v>
      </c>
      <c r="E497" s="18" t="s">
        <v>870</v>
      </c>
      <c r="F497" s="107">
        <v>800</v>
      </c>
    </row>
    <row r="498" spans="2:6" x14ac:dyDescent="0.25">
      <c r="B498" s="102">
        <v>451</v>
      </c>
      <c r="C498" s="102">
        <v>33400</v>
      </c>
      <c r="D498" s="102">
        <v>48187</v>
      </c>
      <c r="E498" s="18" t="s">
        <v>573</v>
      </c>
      <c r="F498" s="107">
        <v>1500</v>
      </c>
    </row>
    <row r="499" spans="2:6" x14ac:dyDescent="0.25">
      <c r="B499" s="102">
        <v>452</v>
      </c>
      <c r="C499" s="102" t="s">
        <v>588</v>
      </c>
      <c r="D499" s="102">
        <v>48187</v>
      </c>
      <c r="E499" s="18" t="s">
        <v>869</v>
      </c>
      <c r="F499" s="107">
        <v>2500</v>
      </c>
    </row>
    <row r="500" spans="2:6" x14ac:dyDescent="0.25">
      <c r="B500" s="102">
        <v>451</v>
      </c>
      <c r="C500" s="102">
        <v>33400</v>
      </c>
      <c r="D500" s="102">
        <v>48188</v>
      </c>
      <c r="E500" s="18" t="s">
        <v>572</v>
      </c>
      <c r="F500" s="107">
        <v>300</v>
      </c>
    </row>
    <row r="501" spans="2:6" x14ac:dyDescent="0.25">
      <c r="B501" s="102">
        <v>452</v>
      </c>
      <c r="C501" s="102" t="s">
        <v>588</v>
      </c>
      <c r="D501" s="102">
        <v>48188</v>
      </c>
      <c r="E501" s="18" t="s">
        <v>868</v>
      </c>
      <c r="F501" s="107">
        <v>2500</v>
      </c>
    </row>
    <row r="502" spans="2:6" x14ac:dyDescent="0.25">
      <c r="B502" s="102">
        <v>451</v>
      </c>
      <c r="C502" s="102">
        <v>33400</v>
      </c>
      <c r="D502" s="102">
        <v>48189</v>
      </c>
      <c r="E502" s="18" t="s">
        <v>571</v>
      </c>
      <c r="F502" s="107">
        <v>500</v>
      </c>
    </row>
    <row r="503" spans="2:6" x14ac:dyDescent="0.25">
      <c r="B503" s="102">
        <v>452</v>
      </c>
      <c r="C503" s="102" t="s">
        <v>588</v>
      </c>
      <c r="D503" s="102">
        <v>48189</v>
      </c>
      <c r="E503" s="18" t="s">
        <v>867</v>
      </c>
      <c r="F503" s="107">
        <v>2000</v>
      </c>
    </row>
    <row r="504" spans="2:6" x14ac:dyDescent="0.25">
      <c r="B504" s="102">
        <v>452</v>
      </c>
      <c r="C504" s="102" t="s">
        <v>588</v>
      </c>
      <c r="D504" s="102">
        <v>48190</v>
      </c>
      <c r="E504" s="18" t="s">
        <v>866</v>
      </c>
      <c r="F504" s="107">
        <v>1000</v>
      </c>
    </row>
    <row r="505" spans="2:6" x14ac:dyDescent="0.25">
      <c r="B505" s="102">
        <v>313</v>
      </c>
      <c r="C505" s="102">
        <v>23101</v>
      </c>
      <c r="D505" s="102">
        <v>48191</v>
      </c>
      <c r="E505" s="18" t="s">
        <v>921</v>
      </c>
      <c r="F505" s="107">
        <v>10000</v>
      </c>
    </row>
    <row r="506" spans="2:6" x14ac:dyDescent="0.25">
      <c r="B506" s="102">
        <v>451</v>
      </c>
      <c r="C506" s="102">
        <v>33400</v>
      </c>
      <c r="D506" s="102">
        <v>48191</v>
      </c>
      <c r="E506" s="18" t="s">
        <v>856</v>
      </c>
      <c r="F506" s="107">
        <v>500</v>
      </c>
    </row>
    <row r="507" spans="2:6" x14ac:dyDescent="0.25">
      <c r="B507" s="102">
        <v>452</v>
      </c>
      <c r="C507" s="102" t="s">
        <v>588</v>
      </c>
      <c r="D507" s="102">
        <v>48191</v>
      </c>
      <c r="E507" s="18" t="s">
        <v>865</v>
      </c>
      <c r="F507" s="107">
        <v>3500</v>
      </c>
    </row>
    <row r="508" spans="2:6" x14ac:dyDescent="0.25">
      <c r="B508" s="102">
        <v>313</v>
      </c>
      <c r="C508" s="102">
        <v>23101</v>
      </c>
      <c r="D508" s="102">
        <v>48192</v>
      </c>
      <c r="E508" s="18" t="s">
        <v>703</v>
      </c>
      <c r="F508" s="107">
        <v>4000</v>
      </c>
    </row>
    <row r="509" spans="2:6" x14ac:dyDescent="0.25">
      <c r="B509" s="102">
        <v>451</v>
      </c>
      <c r="C509" s="102">
        <v>33400</v>
      </c>
      <c r="D509" s="102">
        <v>48192</v>
      </c>
      <c r="E509" s="18" t="s">
        <v>857</v>
      </c>
      <c r="F509" s="107">
        <v>600</v>
      </c>
    </row>
    <row r="510" spans="2:6" x14ac:dyDescent="0.25">
      <c r="B510" s="102">
        <v>452</v>
      </c>
      <c r="C510" s="102" t="s">
        <v>588</v>
      </c>
      <c r="D510" s="102">
        <v>48192</v>
      </c>
      <c r="E510" s="18" t="s">
        <v>864</v>
      </c>
      <c r="F510" s="107">
        <v>14000</v>
      </c>
    </row>
    <row r="511" spans="2:6" x14ac:dyDescent="0.25">
      <c r="B511" s="102">
        <v>313</v>
      </c>
      <c r="C511" s="102">
        <v>23101</v>
      </c>
      <c r="D511" s="102">
        <v>48193</v>
      </c>
      <c r="E511" s="18" t="s">
        <v>702</v>
      </c>
      <c r="F511" s="107">
        <v>2500</v>
      </c>
    </row>
    <row r="512" spans="2:6" x14ac:dyDescent="0.25">
      <c r="B512" s="102">
        <v>451</v>
      </c>
      <c r="C512" s="102">
        <v>33400</v>
      </c>
      <c r="D512" s="102">
        <v>48193</v>
      </c>
      <c r="E512" s="18" t="s">
        <v>570</v>
      </c>
      <c r="F512" s="107">
        <v>1000</v>
      </c>
    </row>
    <row r="513" spans="2:6" s="98" customFormat="1" x14ac:dyDescent="0.25">
      <c r="B513" s="102">
        <v>452</v>
      </c>
      <c r="C513" s="102" t="s">
        <v>588</v>
      </c>
      <c r="D513" s="102">
        <v>48193</v>
      </c>
      <c r="E513" s="18" t="s">
        <v>863</v>
      </c>
      <c r="F513" s="107">
        <v>8500</v>
      </c>
    </row>
    <row r="514" spans="2:6" x14ac:dyDescent="0.25">
      <c r="B514" s="102">
        <v>313</v>
      </c>
      <c r="C514" s="102">
        <v>23101</v>
      </c>
      <c r="D514" s="102">
        <v>48194</v>
      </c>
      <c r="E514" s="18" t="s">
        <v>701</v>
      </c>
      <c r="F514" s="107">
        <v>9000</v>
      </c>
    </row>
    <row r="515" spans="2:6" x14ac:dyDescent="0.25">
      <c r="B515" s="102">
        <v>451</v>
      </c>
      <c r="C515" s="102">
        <v>33400</v>
      </c>
      <c r="D515" s="102">
        <v>48194</v>
      </c>
      <c r="E515" s="18" t="s">
        <v>569</v>
      </c>
      <c r="F515" s="107">
        <v>3600</v>
      </c>
    </row>
    <row r="516" spans="2:6" x14ac:dyDescent="0.25">
      <c r="B516" s="102">
        <v>452</v>
      </c>
      <c r="C516" s="102" t="s">
        <v>588</v>
      </c>
      <c r="D516" s="102">
        <v>48194</v>
      </c>
      <c r="E516" s="18" t="s">
        <v>862</v>
      </c>
      <c r="F516" s="107">
        <v>1800</v>
      </c>
    </row>
    <row r="517" spans="2:6" x14ac:dyDescent="0.25">
      <c r="B517" s="102">
        <v>451</v>
      </c>
      <c r="C517" s="102">
        <v>33400</v>
      </c>
      <c r="D517" s="102">
        <v>48195</v>
      </c>
      <c r="E517" s="18" t="s">
        <v>568</v>
      </c>
      <c r="F517" s="107">
        <v>1500</v>
      </c>
    </row>
    <row r="518" spans="2:6" x14ac:dyDescent="0.25">
      <c r="B518" s="102">
        <v>452</v>
      </c>
      <c r="C518" s="102" t="s">
        <v>588</v>
      </c>
      <c r="D518" s="102">
        <v>48195</v>
      </c>
      <c r="E518" s="18" t="s">
        <v>861</v>
      </c>
      <c r="F518" s="107">
        <v>1400</v>
      </c>
    </row>
    <row r="519" spans="2:6" x14ac:dyDescent="0.25">
      <c r="B519" s="102">
        <v>313</v>
      </c>
      <c r="C519" s="102">
        <v>23101</v>
      </c>
      <c r="D519" s="102">
        <v>48196</v>
      </c>
      <c r="E519" s="18" t="s">
        <v>700</v>
      </c>
      <c r="F519" s="107">
        <v>15000</v>
      </c>
    </row>
    <row r="520" spans="2:6" x14ac:dyDescent="0.25">
      <c r="B520" s="102">
        <v>451</v>
      </c>
      <c r="C520" s="102">
        <v>33400</v>
      </c>
      <c r="D520" s="102">
        <v>48196</v>
      </c>
      <c r="E520" s="18" t="s">
        <v>567</v>
      </c>
      <c r="F520" s="107">
        <v>1000</v>
      </c>
    </row>
    <row r="521" spans="2:6" x14ac:dyDescent="0.25">
      <c r="B521" s="102">
        <v>452</v>
      </c>
      <c r="C521" s="102" t="s">
        <v>588</v>
      </c>
      <c r="D521" s="102">
        <v>48196</v>
      </c>
      <c r="E521" s="18" t="s">
        <v>860</v>
      </c>
      <c r="F521" s="107">
        <v>13000</v>
      </c>
    </row>
    <row r="522" spans="2:6" x14ac:dyDescent="0.25">
      <c r="B522" s="102">
        <v>313</v>
      </c>
      <c r="C522" s="102">
        <v>23101</v>
      </c>
      <c r="D522" s="102">
        <v>48197</v>
      </c>
      <c r="E522" s="18" t="s">
        <v>690</v>
      </c>
      <c r="F522" s="107">
        <v>12000</v>
      </c>
    </row>
    <row r="523" spans="2:6" x14ac:dyDescent="0.25">
      <c r="B523" s="102">
        <v>451</v>
      </c>
      <c r="C523" s="102">
        <v>33400</v>
      </c>
      <c r="D523" s="102">
        <v>48197</v>
      </c>
      <c r="E523" s="18" t="s">
        <v>566</v>
      </c>
      <c r="F523" s="107">
        <v>3500</v>
      </c>
    </row>
    <row r="524" spans="2:6" x14ac:dyDescent="0.25">
      <c r="B524" s="102">
        <v>452</v>
      </c>
      <c r="C524" s="102" t="s">
        <v>588</v>
      </c>
      <c r="D524" s="102">
        <v>48197</v>
      </c>
      <c r="E524" s="18" t="s">
        <v>859</v>
      </c>
      <c r="F524" s="107">
        <v>6000</v>
      </c>
    </row>
    <row r="525" spans="2:6" x14ac:dyDescent="0.25">
      <c r="B525" s="102">
        <v>313</v>
      </c>
      <c r="C525" s="102">
        <v>23101</v>
      </c>
      <c r="D525" s="102">
        <v>48198</v>
      </c>
      <c r="E525" s="18" t="s">
        <v>689</v>
      </c>
      <c r="F525" s="107">
        <v>3500</v>
      </c>
    </row>
    <row r="526" spans="2:6" x14ac:dyDescent="0.25">
      <c r="B526" s="102">
        <v>451</v>
      </c>
      <c r="C526" s="102">
        <v>33400</v>
      </c>
      <c r="D526" s="102">
        <v>48198</v>
      </c>
      <c r="E526" s="18" t="s">
        <v>565</v>
      </c>
      <c r="F526" s="107">
        <v>1500</v>
      </c>
    </row>
    <row r="527" spans="2:6" x14ac:dyDescent="0.25">
      <c r="B527" s="102">
        <v>452</v>
      </c>
      <c r="C527" s="102" t="s">
        <v>588</v>
      </c>
      <c r="D527" s="102">
        <v>48198</v>
      </c>
      <c r="E527" s="18" t="s">
        <v>858</v>
      </c>
      <c r="F527" s="107">
        <v>12000</v>
      </c>
    </row>
    <row r="528" spans="2:6" x14ac:dyDescent="0.25">
      <c r="B528" s="102">
        <v>313</v>
      </c>
      <c r="C528" s="102">
        <v>23101</v>
      </c>
      <c r="D528" s="102">
        <v>48199</v>
      </c>
      <c r="E528" s="18" t="s">
        <v>688</v>
      </c>
      <c r="F528" s="107">
        <v>15000</v>
      </c>
    </row>
    <row r="529" spans="2:6" x14ac:dyDescent="0.25">
      <c r="B529" s="102">
        <v>446</v>
      </c>
      <c r="C529" s="102" t="s">
        <v>533</v>
      </c>
      <c r="D529" s="102">
        <v>48199</v>
      </c>
      <c r="E529" s="18" t="s">
        <v>534</v>
      </c>
      <c r="F529" s="107">
        <v>2500</v>
      </c>
    </row>
    <row r="530" spans="2:6" x14ac:dyDescent="0.25">
      <c r="B530" s="102">
        <v>451</v>
      </c>
      <c r="C530" s="102" t="s">
        <v>563</v>
      </c>
      <c r="D530" s="102">
        <v>48199</v>
      </c>
      <c r="E530" s="18" t="s">
        <v>564</v>
      </c>
      <c r="F530" s="107">
        <v>15000</v>
      </c>
    </row>
    <row r="531" spans="2:6" x14ac:dyDescent="0.25">
      <c r="B531" s="102">
        <v>451</v>
      </c>
      <c r="C531" s="102" t="s">
        <v>575</v>
      </c>
      <c r="D531" s="102">
        <v>48199</v>
      </c>
      <c r="E531" s="18" t="s">
        <v>576</v>
      </c>
      <c r="F531" s="107">
        <v>18000</v>
      </c>
    </row>
    <row r="532" spans="2:6" x14ac:dyDescent="0.25">
      <c r="B532" s="102">
        <v>451</v>
      </c>
      <c r="C532" s="102" t="s">
        <v>577</v>
      </c>
      <c r="D532" s="102">
        <v>48199</v>
      </c>
      <c r="E532" s="18" t="s">
        <v>578</v>
      </c>
      <c r="F532" s="107">
        <v>450</v>
      </c>
    </row>
    <row r="533" spans="2:6" x14ac:dyDescent="0.25">
      <c r="B533" s="102">
        <v>452</v>
      </c>
      <c r="C533" s="102" t="s">
        <v>588</v>
      </c>
      <c r="D533" s="102">
        <v>48199</v>
      </c>
      <c r="E533" s="18" t="s">
        <v>594</v>
      </c>
      <c r="F533" s="107">
        <v>25000</v>
      </c>
    </row>
    <row r="534" spans="2:6" x14ac:dyDescent="0.25">
      <c r="B534" s="102">
        <v>446</v>
      </c>
      <c r="C534" s="102">
        <v>13600</v>
      </c>
      <c r="D534" s="102">
        <v>48201</v>
      </c>
      <c r="E534" s="18" t="s">
        <v>524</v>
      </c>
      <c r="F534" s="107">
        <v>4000</v>
      </c>
    </row>
    <row r="535" spans="2:6" x14ac:dyDescent="0.25">
      <c r="B535" s="21">
        <v>128</v>
      </c>
      <c r="C535" s="22"/>
      <c r="D535" s="22"/>
      <c r="E535" s="23" t="s">
        <v>914</v>
      </c>
      <c r="F535" s="38">
        <f>SUM(F447:F534)</f>
        <v>1025260</v>
      </c>
    </row>
    <row r="536" spans="2:6" x14ac:dyDescent="0.25">
      <c r="B536" s="102">
        <v>611</v>
      </c>
      <c r="C536" s="102">
        <v>92900</v>
      </c>
      <c r="D536" s="102">
        <v>50000</v>
      </c>
      <c r="E536" s="18" t="s">
        <v>630</v>
      </c>
      <c r="F536" s="107">
        <v>85000</v>
      </c>
    </row>
    <row r="537" spans="2:6" x14ac:dyDescent="0.25">
      <c r="B537" s="21">
        <v>128</v>
      </c>
      <c r="C537" s="22"/>
      <c r="D537" s="22"/>
      <c r="E537" s="23" t="s">
        <v>916</v>
      </c>
      <c r="F537" s="38">
        <f>SUM(F536:F536)</f>
        <v>85000</v>
      </c>
    </row>
    <row r="538" spans="2:6" x14ac:dyDescent="0.25">
      <c r="B538" s="102">
        <v>121</v>
      </c>
      <c r="C538" s="102">
        <v>92060</v>
      </c>
      <c r="D538" s="102">
        <v>60000</v>
      </c>
      <c r="E538" s="18" t="s">
        <v>972</v>
      </c>
      <c r="F538" s="107">
        <v>212363.72</v>
      </c>
    </row>
    <row r="539" spans="2:6" x14ac:dyDescent="0.25">
      <c r="B539" s="102">
        <v>120</v>
      </c>
      <c r="C539" s="102">
        <v>92001</v>
      </c>
      <c r="D539" s="102">
        <v>62500</v>
      </c>
      <c r="E539" s="18" t="s">
        <v>163</v>
      </c>
      <c r="F539" s="107">
        <v>4000</v>
      </c>
    </row>
    <row r="540" spans="2:6" x14ac:dyDescent="0.25">
      <c r="B540" s="102">
        <v>128</v>
      </c>
      <c r="C540" s="102" t="s">
        <v>371</v>
      </c>
      <c r="D540" s="102">
        <v>62600</v>
      </c>
      <c r="E540" s="18" t="s">
        <v>377</v>
      </c>
      <c r="F540" s="107">
        <v>8000</v>
      </c>
    </row>
    <row r="541" spans="2:6" x14ac:dyDescent="0.25">
      <c r="B541" s="102">
        <v>413</v>
      </c>
      <c r="C541" s="102">
        <v>16100</v>
      </c>
      <c r="D541" s="102">
        <v>63900</v>
      </c>
      <c r="E541" s="18" t="s">
        <v>726</v>
      </c>
      <c r="F541" s="107">
        <v>182419.20000000001</v>
      </c>
    </row>
    <row r="542" spans="2:6" x14ac:dyDescent="0.25">
      <c r="B542" s="102">
        <v>451</v>
      </c>
      <c r="C542" s="102">
        <v>33200</v>
      </c>
      <c r="D542" s="102">
        <v>62900</v>
      </c>
      <c r="E542" s="18" t="s">
        <v>974</v>
      </c>
      <c r="F542" s="107">
        <v>6000</v>
      </c>
    </row>
    <row r="543" spans="2:6" x14ac:dyDescent="0.25">
      <c r="B543" s="102">
        <v>413</v>
      </c>
      <c r="C543" s="102">
        <v>16100</v>
      </c>
      <c r="D543" s="102">
        <v>63901</v>
      </c>
      <c r="E543" s="18" t="s">
        <v>890</v>
      </c>
      <c r="F543" s="107">
        <v>200000</v>
      </c>
    </row>
    <row r="544" spans="2:6" x14ac:dyDescent="0.25">
      <c r="B544" s="102">
        <v>413</v>
      </c>
      <c r="C544" s="102">
        <v>16100</v>
      </c>
      <c r="D544" s="102">
        <v>63902</v>
      </c>
      <c r="E544" s="18" t="s">
        <v>891</v>
      </c>
      <c r="F544" s="107">
        <v>90000</v>
      </c>
    </row>
    <row r="545" spans="2:14" x14ac:dyDescent="0.25">
      <c r="B545" s="102">
        <v>421</v>
      </c>
      <c r="C545" s="102">
        <v>32317</v>
      </c>
      <c r="D545" s="102">
        <v>62500</v>
      </c>
      <c r="E545" s="18" t="s">
        <v>435</v>
      </c>
      <c r="F545" s="107">
        <v>2000</v>
      </c>
    </row>
    <row r="546" spans="2:14" x14ac:dyDescent="0.25">
      <c r="B546" s="102">
        <v>421</v>
      </c>
      <c r="C546" s="102">
        <v>32316</v>
      </c>
      <c r="D546" s="102">
        <v>62500</v>
      </c>
      <c r="E546" s="18" t="s">
        <v>696</v>
      </c>
      <c r="F546" s="107">
        <v>2000</v>
      </c>
    </row>
    <row r="547" spans="2:14" x14ac:dyDescent="0.25">
      <c r="B547" s="102">
        <v>421</v>
      </c>
      <c r="C547" s="102">
        <v>32317</v>
      </c>
      <c r="D547" s="102" t="s">
        <v>754</v>
      </c>
      <c r="E547" s="18" t="s">
        <v>697</v>
      </c>
      <c r="F547" s="107">
        <v>1000</v>
      </c>
    </row>
    <row r="548" spans="2:14" x14ac:dyDescent="0.25">
      <c r="B548" s="102">
        <v>421</v>
      </c>
      <c r="C548" s="102">
        <v>32316</v>
      </c>
      <c r="D548" s="102">
        <v>63300</v>
      </c>
      <c r="E548" s="18" t="s">
        <v>698</v>
      </c>
      <c r="F548" s="107">
        <v>1000</v>
      </c>
      <c r="M548" s="142"/>
    </row>
    <row r="549" spans="2:14" x14ac:dyDescent="0.25">
      <c r="B549" s="102">
        <v>421</v>
      </c>
      <c r="C549" s="102">
        <v>32317</v>
      </c>
      <c r="D549" s="102">
        <v>64000</v>
      </c>
      <c r="E549" s="18" t="s">
        <v>437</v>
      </c>
      <c r="F549" s="107">
        <v>200</v>
      </c>
      <c r="M549" s="142"/>
    </row>
    <row r="550" spans="2:14" x14ac:dyDescent="0.25">
      <c r="B550" s="102">
        <v>422</v>
      </c>
      <c r="C550" s="102">
        <v>32300</v>
      </c>
      <c r="D550" s="102">
        <v>63300</v>
      </c>
      <c r="E550" s="18" t="s">
        <v>764</v>
      </c>
      <c r="F550" s="107">
        <v>500</v>
      </c>
      <c r="M550" s="142"/>
    </row>
    <row r="551" spans="2:14" x14ac:dyDescent="0.25">
      <c r="B551" s="102">
        <v>423</v>
      </c>
      <c r="C551" s="102">
        <v>32600</v>
      </c>
      <c r="D551" s="102">
        <v>62500</v>
      </c>
      <c r="E551" s="18" t="s">
        <v>479</v>
      </c>
      <c r="F551" s="107">
        <v>750</v>
      </c>
      <c r="I551" s="110"/>
      <c r="J551" s="110"/>
      <c r="K551" s="110"/>
      <c r="L551" s="110"/>
      <c r="M551" s="126"/>
    </row>
    <row r="552" spans="2:14" ht="16.5" x14ac:dyDescent="0.3">
      <c r="B552" s="102">
        <v>432</v>
      </c>
      <c r="C552" s="102">
        <v>15100</v>
      </c>
      <c r="D552" s="102">
        <v>60901</v>
      </c>
      <c r="E552" s="18" t="s">
        <v>898</v>
      </c>
      <c r="F552" s="107">
        <v>2890000</v>
      </c>
      <c r="I552" s="110"/>
      <c r="J552" s="63"/>
      <c r="K552" s="128"/>
      <c r="L552" s="132"/>
      <c r="M552" s="143"/>
      <c r="N552" s="129"/>
    </row>
    <row r="553" spans="2:14" ht="16.5" x14ac:dyDescent="0.3">
      <c r="B553" s="102">
        <v>432</v>
      </c>
      <c r="C553" s="102">
        <v>15320</v>
      </c>
      <c r="D553" s="102">
        <v>61900</v>
      </c>
      <c r="E553" s="18" t="s">
        <v>745</v>
      </c>
      <c r="F553" s="107">
        <v>250000</v>
      </c>
      <c r="I553" s="110"/>
      <c r="J553" s="63"/>
      <c r="K553" s="128"/>
      <c r="L553" s="132"/>
      <c r="M553" s="143"/>
      <c r="N553" s="129"/>
    </row>
    <row r="554" spans="2:14" ht="16.5" x14ac:dyDescent="0.3">
      <c r="B554" s="102">
        <v>432</v>
      </c>
      <c r="C554" s="102">
        <v>15100</v>
      </c>
      <c r="D554" s="102">
        <v>61900</v>
      </c>
      <c r="E554" s="18" t="s">
        <v>897</v>
      </c>
      <c r="F554" s="107">
        <v>99886.06</v>
      </c>
      <c r="I554" s="110"/>
      <c r="J554" s="133"/>
      <c r="K554" s="128"/>
      <c r="L554" s="134"/>
      <c r="M554" s="144"/>
      <c r="N554" s="129"/>
    </row>
    <row r="555" spans="2:14" ht="16.5" x14ac:dyDescent="0.3">
      <c r="B555" s="102">
        <v>432</v>
      </c>
      <c r="C555" s="102">
        <v>15320</v>
      </c>
      <c r="D555" s="102">
        <v>61901</v>
      </c>
      <c r="E555" s="18" t="s">
        <v>977</v>
      </c>
      <c r="F555" s="107">
        <v>450000</v>
      </c>
      <c r="I555" s="110"/>
      <c r="J555" s="69"/>
      <c r="K555" s="128"/>
      <c r="L555" s="132"/>
      <c r="M555" s="143"/>
      <c r="N555" s="129"/>
    </row>
    <row r="556" spans="2:14" ht="16.5" x14ac:dyDescent="0.3">
      <c r="B556" s="102">
        <v>432</v>
      </c>
      <c r="C556" s="102">
        <v>15000</v>
      </c>
      <c r="D556" s="102">
        <v>62701</v>
      </c>
      <c r="E556" s="18" t="s">
        <v>414</v>
      </c>
      <c r="F556" s="107">
        <v>150000</v>
      </c>
      <c r="I556" s="110"/>
      <c r="J556" s="63"/>
      <c r="K556" s="128"/>
      <c r="L556" s="132"/>
      <c r="M556" s="145"/>
      <c r="N556" s="129"/>
    </row>
    <row r="557" spans="2:14" ht="16.5" x14ac:dyDescent="0.3">
      <c r="B557" s="102">
        <v>432</v>
      </c>
      <c r="C557" s="102">
        <v>15000</v>
      </c>
      <c r="D557" s="102">
        <v>62900</v>
      </c>
      <c r="E557" s="18" t="s">
        <v>893</v>
      </c>
      <c r="F557" s="107">
        <v>210000</v>
      </c>
      <c r="I557" s="110"/>
      <c r="J557" s="63"/>
      <c r="K557" s="128"/>
      <c r="L557" s="132"/>
      <c r="M557" s="143"/>
      <c r="N557" s="129"/>
    </row>
    <row r="558" spans="2:14" ht="16.5" x14ac:dyDescent="0.3">
      <c r="B558" s="102">
        <v>432</v>
      </c>
      <c r="C558" s="102">
        <v>15000</v>
      </c>
      <c r="D558" s="102">
        <v>62901</v>
      </c>
      <c r="E558" s="18" t="s">
        <v>894</v>
      </c>
      <c r="F558" s="107">
        <v>50000</v>
      </c>
      <c r="I558" s="110"/>
      <c r="J558" s="63"/>
      <c r="K558" s="128"/>
      <c r="L558" s="132"/>
      <c r="M558" s="143"/>
      <c r="N558" s="129"/>
    </row>
    <row r="559" spans="2:14" ht="16.5" x14ac:dyDescent="0.3">
      <c r="B559" s="102">
        <v>432</v>
      </c>
      <c r="C559" s="102">
        <v>15000</v>
      </c>
      <c r="D559" s="102">
        <v>62902</v>
      </c>
      <c r="E559" s="18" t="s">
        <v>895</v>
      </c>
      <c r="F559" s="107">
        <v>35600</v>
      </c>
      <c r="I559" s="110"/>
      <c r="J559" s="63"/>
      <c r="K559" s="128"/>
      <c r="L559" s="132"/>
      <c r="M559" s="143"/>
      <c r="N559" s="129"/>
    </row>
    <row r="560" spans="2:14" ht="16.5" x14ac:dyDescent="0.3">
      <c r="B560" s="102">
        <v>432</v>
      </c>
      <c r="C560" s="102">
        <v>32000</v>
      </c>
      <c r="D560" s="102">
        <v>63200</v>
      </c>
      <c r="E560" s="18" t="s">
        <v>896</v>
      </c>
      <c r="F560" s="107">
        <v>70000</v>
      </c>
      <c r="I560" s="110"/>
      <c r="J560" s="63"/>
      <c r="K560" s="128"/>
      <c r="L560" s="132"/>
      <c r="M560" s="143"/>
      <c r="N560" s="129"/>
    </row>
    <row r="561" spans="2:14" ht="16.5" x14ac:dyDescent="0.3">
      <c r="B561" s="102">
        <v>443</v>
      </c>
      <c r="C561" s="102" t="s">
        <v>494</v>
      </c>
      <c r="D561" s="102">
        <v>62200</v>
      </c>
      <c r="E561" s="18" t="s">
        <v>909</v>
      </c>
      <c r="F561" s="107">
        <v>70000</v>
      </c>
      <c r="I561" s="110"/>
      <c r="J561" s="63"/>
      <c r="K561" s="130"/>
      <c r="L561" s="134"/>
      <c r="M561" s="144"/>
      <c r="N561" s="129"/>
    </row>
    <row r="562" spans="2:14" ht="16.5" x14ac:dyDescent="0.3">
      <c r="B562" s="102">
        <v>444</v>
      </c>
      <c r="C562" s="102">
        <v>17100</v>
      </c>
      <c r="D562" s="102">
        <v>61900</v>
      </c>
      <c r="E562" s="18" t="s">
        <v>899</v>
      </c>
      <c r="F562" s="107">
        <v>20000</v>
      </c>
      <c r="I562" s="110"/>
      <c r="J562" s="63"/>
      <c r="K562" s="128"/>
      <c r="L562" s="132"/>
      <c r="M562" s="143"/>
      <c r="N562" s="129"/>
    </row>
    <row r="563" spans="2:14" ht="16.5" x14ac:dyDescent="0.3">
      <c r="B563" s="102">
        <v>452</v>
      </c>
      <c r="C563" s="102">
        <v>34200</v>
      </c>
      <c r="D563" s="102">
        <v>63301</v>
      </c>
      <c r="E563" s="18" t="s">
        <v>937</v>
      </c>
      <c r="F563" s="107">
        <v>10000</v>
      </c>
      <c r="I563" s="110"/>
      <c r="J563" s="63"/>
      <c r="K563" s="128"/>
      <c r="L563" s="132"/>
      <c r="M563" s="143"/>
      <c r="N563" s="129"/>
    </row>
    <row r="564" spans="2:14" ht="16.5" x14ac:dyDescent="0.3">
      <c r="B564" s="102">
        <v>454</v>
      </c>
      <c r="C564" s="102">
        <v>33002</v>
      </c>
      <c r="D564" s="102">
        <v>62300</v>
      </c>
      <c r="E564" s="18" t="s">
        <v>610</v>
      </c>
      <c r="F564" s="107">
        <v>1000</v>
      </c>
      <c r="I564" s="110"/>
      <c r="J564" s="63"/>
      <c r="K564" s="128"/>
      <c r="L564" s="132"/>
      <c r="M564" s="143"/>
      <c r="N564" s="129"/>
    </row>
    <row r="565" spans="2:14" x14ac:dyDescent="0.25">
      <c r="B565" s="102">
        <v>454</v>
      </c>
      <c r="C565" s="102">
        <v>33002</v>
      </c>
      <c r="D565" s="102">
        <v>62500</v>
      </c>
      <c r="E565" s="18" t="s">
        <v>609</v>
      </c>
      <c r="F565" s="107">
        <v>500</v>
      </c>
      <c r="M565" s="142"/>
    </row>
    <row r="566" spans="2:14" x14ac:dyDescent="0.25">
      <c r="B566" s="102">
        <v>454</v>
      </c>
      <c r="C566" s="102">
        <v>33002</v>
      </c>
      <c r="D566" s="102">
        <v>64000</v>
      </c>
      <c r="E566" s="18" t="s">
        <v>608</v>
      </c>
      <c r="F566" s="107">
        <v>700</v>
      </c>
    </row>
    <row r="567" spans="2:14" x14ac:dyDescent="0.25">
      <c r="B567" s="102">
        <v>455</v>
      </c>
      <c r="C567" s="102">
        <v>92400</v>
      </c>
      <c r="D567" s="102">
        <v>62900</v>
      </c>
      <c r="E567" s="18" t="s">
        <v>616</v>
      </c>
      <c r="F567" s="107">
        <v>200000</v>
      </c>
    </row>
    <row r="568" spans="2:14" x14ac:dyDescent="0.25">
      <c r="B568" s="102">
        <v>621</v>
      </c>
      <c r="C568" s="102">
        <v>24101</v>
      </c>
      <c r="D568" s="102">
        <v>62501</v>
      </c>
      <c r="E568" s="18" t="s">
        <v>879</v>
      </c>
      <c r="F568" s="107">
        <v>5000</v>
      </c>
    </row>
    <row r="569" spans="2:14" x14ac:dyDescent="0.25">
      <c r="B569" s="21">
        <v>128</v>
      </c>
      <c r="C569" s="22"/>
      <c r="D569" s="22"/>
      <c r="E569" s="23" t="s">
        <v>915</v>
      </c>
      <c r="F569" s="38">
        <f>SUM(F538:F568)</f>
        <v>5222918.9800000004</v>
      </c>
    </row>
    <row r="570" spans="2:14" x14ac:dyDescent="0.25">
      <c r="B570" s="102">
        <v>127</v>
      </c>
      <c r="C570" s="102">
        <v>92003</v>
      </c>
      <c r="D570" s="102">
        <v>83001</v>
      </c>
      <c r="E570" s="18" t="s">
        <v>366</v>
      </c>
      <c r="F570" s="107">
        <v>17500</v>
      </c>
    </row>
    <row r="571" spans="2:14" x14ac:dyDescent="0.25">
      <c r="B571" s="21">
        <v>128</v>
      </c>
      <c r="C571" s="22"/>
      <c r="D571" s="22"/>
      <c r="E571" s="23" t="s">
        <v>917</v>
      </c>
      <c r="F571" s="38">
        <f>SUM(F570:F570)</f>
        <v>17500</v>
      </c>
    </row>
    <row r="572" spans="2:14" x14ac:dyDescent="0.25">
      <c r="B572" s="102">
        <v>611</v>
      </c>
      <c r="C572" s="102" t="s">
        <v>624</v>
      </c>
      <c r="D572" s="102">
        <v>91100</v>
      </c>
      <c r="E572" s="18" t="s">
        <v>782</v>
      </c>
      <c r="F572" s="107">
        <v>305000</v>
      </c>
    </row>
    <row r="573" spans="2:14" x14ac:dyDescent="0.25">
      <c r="B573" s="102">
        <v>611</v>
      </c>
      <c r="C573" s="102" t="s">
        <v>624</v>
      </c>
      <c r="D573" s="102">
        <v>91300</v>
      </c>
      <c r="E573" s="18" t="s">
        <v>631</v>
      </c>
      <c r="F573" s="107">
        <v>825000</v>
      </c>
    </row>
    <row r="574" spans="2:14" x14ac:dyDescent="0.25">
      <c r="B574" s="21">
        <v>128</v>
      </c>
      <c r="C574" s="22"/>
      <c r="D574" s="22"/>
      <c r="E574" s="23" t="s">
        <v>918</v>
      </c>
      <c r="F574" s="38">
        <f>SUM(F572:F573)</f>
        <v>1130000</v>
      </c>
    </row>
    <row r="576" spans="2:14" ht="16.5" thickBot="1" x14ac:dyDescent="0.3">
      <c r="B576" s="15"/>
      <c r="C576" s="14"/>
      <c r="D576" s="15"/>
      <c r="E576" s="13" t="s">
        <v>687</v>
      </c>
      <c r="F576" s="13">
        <f>F574+F571+F569+F537+F535+F446+F440+F207</f>
        <v>21912097.010013398</v>
      </c>
    </row>
    <row r="577" spans="2:6" x14ac:dyDescent="0.25">
      <c r="B577" s="25"/>
      <c r="C577" s="26"/>
      <c r="D577" s="26"/>
      <c r="E577" s="16"/>
      <c r="F577" s="27"/>
    </row>
    <row r="578" spans="2:6" x14ac:dyDescent="0.25">
      <c r="B578" s="25"/>
      <c r="C578" s="26"/>
      <c r="D578" s="26"/>
      <c r="E578" s="16"/>
      <c r="F578" s="27"/>
    </row>
    <row r="579" spans="2:6" x14ac:dyDescent="0.25">
      <c r="B579" s="25"/>
      <c r="C579" s="26"/>
      <c r="D579" s="26"/>
      <c r="E579" s="16"/>
      <c r="F579" s="27"/>
    </row>
    <row r="580" spans="2:6" x14ac:dyDescent="0.25">
      <c r="B580" s="25"/>
      <c r="C580" s="26"/>
      <c r="D580" s="26"/>
      <c r="E580" s="16"/>
      <c r="F580" s="27"/>
    </row>
    <row r="581" spans="2:6" ht="15.75" thickBot="1" x14ac:dyDescent="0.3">
      <c r="B581" s="25"/>
      <c r="C581" s="26"/>
      <c r="D581" s="26"/>
      <c r="E581" s="16"/>
      <c r="F581" s="27"/>
    </row>
    <row r="582" spans="2:6" ht="16.5" thickBot="1" x14ac:dyDescent="0.3">
      <c r="B582" s="25"/>
      <c r="C582" s="25"/>
      <c r="D582" s="82" t="s">
        <v>148</v>
      </c>
      <c r="E582" s="83" t="s">
        <v>922</v>
      </c>
      <c r="F582" s="84">
        <v>2021</v>
      </c>
    </row>
    <row r="583" spans="2:6" ht="17.25" thickTop="1" thickBot="1" x14ac:dyDescent="0.3">
      <c r="B583" s="25"/>
      <c r="C583" s="25"/>
      <c r="D583" s="85" t="s">
        <v>923</v>
      </c>
      <c r="E583" s="86" t="s">
        <v>929</v>
      </c>
      <c r="F583" s="87">
        <f>F207</f>
        <v>6464934.3999999994</v>
      </c>
    </row>
    <row r="584" spans="2:6" ht="17.25" thickTop="1" thickBot="1" x14ac:dyDescent="0.3">
      <c r="B584" s="25"/>
      <c r="C584" s="25"/>
      <c r="D584" s="85" t="s">
        <v>912</v>
      </c>
      <c r="E584" s="86" t="s">
        <v>924</v>
      </c>
      <c r="F584" s="87">
        <f>F440</f>
        <v>7821347.6200134</v>
      </c>
    </row>
    <row r="585" spans="2:6" ht="17.25" thickTop="1" thickBot="1" x14ac:dyDescent="0.3">
      <c r="B585" s="25"/>
      <c r="C585" s="25"/>
      <c r="D585" s="85" t="s">
        <v>913</v>
      </c>
      <c r="E585" s="139" t="s">
        <v>925</v>
      </c>
      <c r="F585" s="87">
        <f>F446</f>
        <v>145136.01</v>
      </c>
    </row>
    <row r="586" spans="2:6" ht="17.25" thickTop="1" thickBot="1" x14ac:dyDescent="0.3">
      <c r="B586" s="25"/>
      <c r="C586" s="25"/>
      <c r="D586" s="85" t="s">
        <v>914</v>
      </c>
      <c r="E586" s="86" t="s">
        <v>926</v>
      </c>
      <c r="F586" s="87">
        <f>F535</f>
        <v>1025260</v>
      </c>
    </row>
    <row r="587" spans="2:6" ht="17.25" thickTop="1" thickBot="1" x14ac:dyDescent="0.3">
      <c r="B587" s="25"/>
      <c r="C587" s="25"/>
      <c r="D587" s="85" t="s">
        <v>916</v>
      </c>
      <c r="E587" s="86" t="s">
        <v>927</v>
      </c>
      <c r="F587" s="87">
        <f>F537</f>
        <v>85000</v>
      </c>
    </row>
    <row r="588" spans="2:6" ht="17.25" thickTop="1" thickBot="1" x14ac:dyDescent="0.3">
      <c r="B588" s="25"/>
      <c r="C588" s="25"/>
      <c r="D588" s="85" t="s">
        <v>915</v>
      </c>
      <c r="E588" s="86" t="s">
        <v>928</v>
      </c>
      <c r="F588" s="87">
        <f>F569</f>
        <v>5222918.9800000004</v>
      </c>
    </row>
    <row r="589" spans="2:6" ht="17.25" thickTop="1" thickBot="1" x14ac:dyDescent="0.3">
      <c r="B589" s="25"/>
      <c r="C589" s="25"/>
      <c r="D589" s="85" t="s">
        <v>917</v>
      </c>
      <c r="E589" s="86" t="s">
        <v>31</v>
      </c>
      <c r="F589" s="87">
        <f>F571</f>
        <v>17500</v>
      </c>
    </row>
    <row r="590" spans="2:6" ht="17.25" thickTop="1" thickBot="1" x14ac:dyDescent="0.3">
      <c r="B590" s="25"/>
      <c r="C590" s="25"/>
      <c r="D590" s="85" t="s">
        <v>918</v>
      </c>
      <c r="E590" s="86" t="s">
        <v>35</v>
      </c>
      <c r="F590" s="87">
        <f>F574</f>
        <v>1130000</v>
      </c>
    </row>
    <row r="591" spans="2:6" ht="17.25" thickTop="1" thickBot="1" x14ac:dyDescent="0.3">
      <c r="B591" s="25"/>
      <c r="C591" s="25"/>
      <c r="D591" s="91"/>
      <c r="E591" s="92"/>
      <c r="F591" s="93"/>
    </row>
    <row r="592" spans="2:6" ht="16.5" thickBot="1" x14ac:dyDescent="0.3">
      <c r="B592" s="25"/>
      <c r="C592" s="25"/>
      <c r="D592" s="174" t="s">
        <v>930</v>
      </c>
      <c r="E592" s="175"/>
      <c r="F592" s="94">
        <f>SUM(F583:F590)</f>
        <v>21912097.010013402</v>
      </c>
    </row>
    <row r="593" spans="2:6" ht="15.75" x14ac:dyDescent="0.25">
      <c r="B593" s="25"/>
      <c r="C593" s="25"/>
      <c r="D593" s="95"/>
      <c r="E593" s="96"/>
      <c r="F593" s="96"/>
    </row>
    <row r="594" spans="2:6" ht="15.75" x14ac:dyDescent="0.25">
      <c r="D594" s="56"/>
      <c r="E594" s="56"/>
    </row>
    <row r="595" spans="2:6" x14ac:dyDescent="0.25">
      <c r="F595" s="55"/>
    </row>
  </sheetData>
  <autoFilter ref="B5:O574"/>
  <sortState ref="B539:F567">
    <sortCondition ref="B539:B567"/>
  </sortState>
  <mergeCells count="3">
    <mergeCell ref="B1:F1"/>
    <mergeCell ref="I234:J234"/>
    <mergeCell ref="D592:E5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Height="7" orientation="portrait" r:id="rId1"/>
  <headerFooter>
    <oddHeader>&amp;L&amp;"Arial Narrow,Normal"Regidoria d'Hisenda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Normal="100" workbookViewId="0">
      <pane ySplit="4" topLeftCell="A17" activePane="bottomLeft" state="frozen"/>
      <selection pane="bottomLeft" activeCell="L57" sqref="L57"/>
    </sheetView>
  </sheetViews>
  <sheetFormatPr baseColWidth="10" defaultRowHeight="15" x14ac:dyDescent="0.25"/>
  <cols>
    <col min="1" max="1" width="3.42578125" bestFit="1" customWidth="1"/>
    <col min="2" max="2" width="6.85546875" bestFit="1" customWidth="1"/>
    <col min="3" max="3" width="5.28515625" bestFit="1" customWidth="1"/>
    <col min="4" max="4" width="48.28515625" bestFit="1" customWidth="1"/>
    <col min="5" max="5" width="22.7109375" bestFit="1" customWidth="1"/>
    <col min="6" max="6" width="10.42578125" customWidth="1"/>
    <col min="7" max="7" width="19.42578125" bestFit="1" customWidth="1"/>
    <col min="8" max="9" width="11.7109375" bestFit="1" customWidth="1"/>
    <col min="10" max="10" width="13.140625" bestFit="1" customWidth="1"/>
    <col min="11" max="11" width="14.140625" customWidth="1"/>
    <col min="12" max="12" width="16.7109375" bestFit="1" customWidth="1"/>
    <col min="13" max="13" width="16.7109375" customWidth="1"/>
    <col min="14" max="14" width="16.7109375" bestFit="1" customWidth="1"/>
    <col min="15" max="15" width="13.140625" bestFit="1" customWidth="1"/>
  </cols>
  <sheetData>
    <row r="1" spans="1:14" ht="38.25" customHeight="1" x14ac:dyDescent="0.25">
      <c r="A1" s="156" t="s">
        <v>943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  <c r="M1" s="138"/>
      <c r="N1" s="140"/>
    </row>
    <row r="2" spans="1:14" ht="15.75" x14ac:dyDescent="0.25">
      <c r="A2" s="46"/>
      <c r="B2" s="5"/>
      <c r="C2" s="5"/>
      <c r="D2" s="5"/>
      <c r="E2" s="5"/>
      <c r="F2" s="5"/>
      <c r="G2" s="5"/>
      <c r="H2" s="5"/>
      <c r="I2" s="5"/>
      <c r="J2" s="5"/>
      <c r="K2" s="5"/>
      <c r="L2" s="47"/>
      <c r="M2" s="47"/>
      <c r="N2" s="47"/>
    </row>
    <row r="3" spans="1:14" ht="15.6" customHeight="1" x14ac:dyDescent="0.25">
      <c r="A3" s="180" t="s">
        <v>728</v>
      </c>
      <c r="B3" s="181"/>
      <c r="C3" s="181"/>
      <c r="D3" s="181"/>
      <c r="E3" s="182" t="s">
        <v>729</v>
      </c>
      <c r="F3" s="184" t="s">
        <v>730</v>
      </c>
      <c r="G3" s="182" t="s">
        <v>731</v>
      </c>
      <c r="H3" s="186" t="s">
        <v>732</v>
      </c>
      <c r="I3" s="187"/>
      <c r="J3" s="187"/>
      <c r="K3" s="187"/>
      <c r="L3" s="188"/>
      <c r="M3" s="138"/>
      <c r="N3" s="140"/>
    </row>
    <row r="4" spans="1:14" ht="31.5" x14ac:dyDescent="0.25">
      <c r="A4" s="180"/>
      <c r="B4" s="181"/>
      <c r="C4" s="181"/>
      <c r="D4" s="181"/>
      <c r="E4" s="183"/>
      <c r="F4" s="185"/>
      <c r="G4" s="183"/>
      <c r="H4" s="48" t="s">
        <v>733</v>
      </c>
      <c r="I4" s="54" t="s">
        <v>742</v>
      </c>
      <c r="J4" s="54" t="s">
        <v>746</v>
      </c>
      <c r="K4" s="54" t="s">
        <v>743</v>
      </c>
      <c r="L4" s="49" t="s">
        <v>734</v>
      </c>
      <c r="M4" s="49" t="s">
        <v>137</v>
      </c>
      <c r="N4" s="49" t="s">
        <v>919</v>
      </c>
    </row>
    <row r="5" spans="1:14" x14ac:dyDescent="0.25">
      <c r="A5" s="102">
        <v>121</v>
      </c>
      <c r="B5" s="102">
        <v>92060</v>
      </c>
      <c r="C5" s="102">
        <v>60000</v>
      </c>
      <c r="D5" s="18" t="s">
        <v>965</v>
      </c>
      <c r="E5" s="19" t="s">
        <v>786</v>
      </c>
      <c r="F5" s="97"/>
      <c r="G5" s="107">
        <v>212363.72</v>
      </c>
      <c r="H5" s="97"/>
      <c r="I5" s="97"/>
      <c r="J5" s="97"/>
      <c r="K5" s="97"/>
      <c r="L5" s="97">
        <v>212363.72</v>
      </c>
      <c r="M5" s="97"/>
      <c r="N5" s="97"/>
    </row>
    <row r="6" spans="1:14" x14ac:dyDescent="0.25">
      <c r="A6" s="102">
        <v>432</v>
      </c>
      <c r="B6" s="102">
        <v>15320</v>
      </c>
      <c r="C6" s="102">
        <v>61900</v>
      </c>
      <c r="D6" s="18" t="s">
        <v>745</v>
      </c>
      <c r="E6" s="19" t="s">
        <v>787</v>
      </c>
      <c r="F6" s="97"/>
      <c r="G6" s="107">
        <v>250000</v>
      </c>
      <c r="H6" s="97"/>
      <c r="I6" s="97"/>
      <c r="J6" s="97"/>
      <c r="K6" s="97"/>
      <c r="L6" s="97">
        <v>100000</v>
      </c>
      <c r="M6" s="97">
        <v>150000</v>
      </c>
      <c r="N6" s="97"/>
    </row>
    <row r="7" spans="1:14" x14ac:dyDescent="0.25">
      <c r="A7" s="102">
        <v>432</v>
      </c>
      <c r="B7" s="102">
        <v>15320</v>
      </c>
      <c r="C7" s="102">
        <v>61901</v>
      </c>
      <c r="D7" s="18" t="s">
        <v>977</v>
      </c>
      <c r="E7" s="19" t="s">
        <v>787</v>
      </c>
      <c r="F7" s="97"/>
      <c r="G7" s="107">
        <v>450000</v>
      </c>
      <c r="H7" s="97"/>
      <c r="I7" s="97"/>
      <c r="J7" s="97"/>
      <c r="K7" s="97">
        <v>450000</v>
      </c>
      <c r="L7" s="97"/>
      <c r="M7" s="97"/>
      <c r="N7" s="97"/>
    </row>
    <row r="8" spans="1:14" x14ac:dyDescent="0.25">
      <c r="A8" s="102">
        <v>454</v>
      </c>
      <c r="B8" s="102">
        <v>33002</v>
      </c>
      <c r="C8" s="102">
        <v>62300</v>
      </c>
      <c r="D8" s="18" t="s">
        <v>610</v>
      </c>
      <c r="E8" s="19" t="s">
        <v>788</v>
      </c>
      <c r="F8" s="97"/>
      <c r="G8" s="107">
        <v>1000</v>
      </c>
      <c r="H8" s="97">
        <v>1000</v>
      </c>
      <c r="I8" s="97"/>
      <c r="J8" s="97"/>
      <c r="K8" s="97"/>
      <c r="L8" s="97"/>
      <c r="M8" s="97"/>
      <c r="N8" s="97"/>
    </row>
    <row r="9" spans="1:14" x14ac:dyDescent="0.25">
      <c r="A9" s="102">
        <v>120</v>
      </c>
      <c r="B9" s="102">
        <v>92001</v>
      </c>
      <c r="C9" s="102">
        <v>62500</v>
      </c>
      <c r="D9" s="18" t="s">
        <v>163</v>
      </c>
      <c r="E9" s="19" t="s">
        <v>789</v>
      </c>
      <c r="F9" s="97"/>
      <c r="G9" s="107">
        <v>4000</v>
      </c>
      <c r="H9" s="97">
        <v>4000</v>
      </c>
      <c r="I9" s="97"/>
      <c r="J9" s="97"/>
      <c r="K9" s="97"/>
      <c r="L9" s="97"/>
      <c r="M9" s="97"/>
      <c r="N9" s="97"/>
    </row>
    <row r="10" spans="1:14" x14ac:dyDescent="0.25">
      <c r="A10" s="102">
        <v>421</v>
      </c>
      <c r="B10" s="102">
        <v>32317</v>
      </c>
      <c r="C10" s="102">
        <v>62500</v>
      </c>
      <c r="D10" s="18" t="s">
        <v>435</v>
      </c>
      <c r="E10" s="19" t="s">
        <v>790</v>
      </c>
      <c r="F10" s="97"/>
      <c r="G10" s="107">
        <v>2000</v>
      </c>
      <c r="H10" s="97">
        <v>2000</v>
      </c>
      <c r="I10" s="97"/>
      <c r="J10" s="97"/>
      <c r="K10" s="97"/>
      <c r="L10" s="97"/>
      <c r="M10" s="97"/>
      <c r="N10" s="97"/>
    </row>
    <row r="11" spans="1:14" x14ac:dyDescent="0.25">
      <c r="A11" s="102">
        <v>421</v>
      </c>
      <c r="B11" s="102">
        <v>32316</v>
      </c>
      <c r="C11" s="102">
        <v>62500</v>
      </c>
      <c r="D11" s="18" t="s">
        <v>696</v>
      </c>
      <c r="E11" s="19" t="s">
        <v>790</v>
      </c>
      <c r="F11" s="97"/>
      <c r="G11" s="107">
        <v>2000</v>
      </c>
      <c r="H11" s="97">
        <v>2000</v>
      </c>
      <c r="I11" s="97"/>
      <c r="J11" s="97"/>
      <c r="K11" s="97"/>
      <c r="L11" s="97"/>
      <c r="M11" s="97"/>
      <c r="N11" s="97"/>
    </row>
    <row r="12" spans="1:14" x14ac:dyDescent="0.25">
      <c r="A12" s="102">
        <v>423</v>
      </c>
      <c r="B12" s="102">
        <v>32600</v>
      </c>
      <c r="C12" s="102">
        <v>62500</v>
      </c>
      <c r="D12" s="18" t="s">
        <v>479</v>
      </c>
      <c r="E12" s="19" t="s">
        <v>790</v>
      </c>
      <c r="F12" s="97"/>
      <c r="G12" s="107">
        <v>750</v>
      </c>
      <c r="H12" s="97">
        <v>750</v>
      </c>
      <c r="I12" s="97"/>
      <c r="J12" s="97"/>
      <c r="K12" s="97"/>
      <c r="L12" s="97"/>
      <c r="M12" s="97"/>
      <c r="N12" s="97"/>
    </row>
    <row r="13" spans="1:14" x14ac:dyDescent="0.25">
      <c r="A13" s="102">
        <v>454</v>
      </c>
      <c r="B13" s="102">
        <v>33002</v>
      </c>
      <c r="C13" s="102">
        <v>62500</v>
      </c>
      <c r="D13" s="18" t="s">
        <v>609</v>
      </c>
      <c r="E13" s="19" t="s">
        <v>788</v>
      </c>
      <c r="F13" s="97"/>
      <c r="G13" s="107">
        <v>500</v>
      </c>
      <c r="H13" s="97">
        <v>500</v>
      </c>
      <c r="I13" s="97"/>
      <c r="J13" s="97"/>
      <c r="K13" s="97"/>
      <c r="L13" s="97"/>
      <c r="M13" s="97"/>
      <c r="N13" s="97"/>
    </row>
    <row r="14" spans="1:14" x14ac:dyDescent="0.25">
      <c r="A14" s="102">
        <v>128</v>
      </c>
      <c r="B14" s="102" t="s">
        <v>371</v>
      </c>
      <c r="C14" s="102">
        <v>62600</v>
      </c>
      <c r="D14" s="18" t="s">
        <v>377</v>
      </c>
      <c r="E14" s="19" t="s">
        <v>791</v>
      </c>
      <c r="F14" s="97"/>
      <c r="G14" s="107">
        <v>8000</v>
      </c>
      <c r="H14" s="97">
        <v>8000</v>
      </c>
      <c r="I14" s="97"/>
      <c r="J14" s="97"/>
      <c r="K14" s="97"/>
      <c r="L14" s="97"/>
      <c r="M14" s="97"/>
      <c r="N14" s="97"/>
    </row>
    <row r="15" spans="1:14" x14ac:dyDescent="0.25">
      <c r="A15" s="102">
        <v>432</v>
      </c>
      <c r="B15" s="102">
        <v>15000</v>
      </c>
      <c r="C15" s="102">
        <v>62701</v>
      </c>
      <c r="D15" s="18" t="s">
        <v>414</v>
      </c>
      <c r="E15" s="19" t="s">
        <v>787</v>
      </c>
      <c r="F15" s="97"/>
      <c r="G15" s="107">
        <v>150000</v>
      </c>
      <c r="H15" s="97"/>
      <c r="I15" s="97"/>
      <c r="J15" s="97"/>
      <c r="K15" s="97"/>
      <c r="L15" s="97">
        <v>150000</v>
      </c>
      <c r="M15" s="97"/>
      <c r="N15" s="97"/>
    </row>
    <row r="16" spans="1:14" x14ac:dyDescent="0.25">
      <c r="A16" s="102">
        <v>432</v>
      </c>
      <c r="B16" s="102">
        <v>15000</v>
      </c>
      <c r="C16" s="102">
        <v>62900</v>
      </c>
      <c r="D16" s="18" t="s">
        <v>893</v>
      </c>
      <c r="E16" s="19" t="s">
        <v>787</v>
      </c>
      <c r="F16" s="97"/>
      <c r="G16" s="107">
        <v>210000</v>
      </c>
      <c r="H16" s="97"/>
      <c r="I16" s="97"/>
      <c r="J16" s="97"/>
      <c r="K16" s="97"/>
      <c r="L16" s="97">
        <v>10000</v>
      </c>
      <c r="M16" s="97"/>
      <c r="N16" s="97">
        <v>200000</v>
      </c>
    </row>
    <row r="17" spans="1:14" x14ac:dyDescent="0.25">
      <c r="A17" s="102">
        <v>455</v>
      </c>
      <c r="B17" s="102">
        <v>92400</v>
      </c>
      <c r="C17" s="102">
        <v>62900</v>
      </c>
      <c r="D17" s="18" t="s">
        <v>616</v>
      </c>
      <c r="E17" s="19" t="s">
        <v>792</v>
      </c>
      <c r="F17" s="97"/>
      <c r="G17" s="107">
        <v>200000</v>
      </c>
      <c r="H17" s="97"/>
      <c r="I17" s="97"/>
      <c r="J17" s="97"/>
      <c r="K17" s="97"/>
      <c r="L17" s="97">
        <v>200000</v>
      </c>
      <c r="M17" s="97"/>
      <c r="N17" s="97"/>
    </row>
    <row r="18" spans="1:14" x14ac:dyDescent="0.25">
      <c r="A18" s="102">
        <v>432</v>
      </c>
      <c r="B18" s="102">
        <v>15000</v>
      </c>
      <c r="C18" s="102">
        <v>62901</v>
      </c>
      <c r="D18" s="18" t="s">
        <v>894</v>
      </c>
      <c r="E18" s="19" t="s">
        <v>787</v>
      </c>
      <c r="F18" s="97"/>
      <c r="G18" s="107">
        <v>50000</v>
      </c>
      <c r="H18" s="97"/>
      <c r="I18" s="97"/>
      <c r="J18" s="97"/>
      <c r="K18" s="97"/>
      <c r="L18" s="97">
        <v>10000</v>
      </c>
      <c r="M18" s="97"/>
      <c r="N18" s="97">
        <v>40000</v>
      </c>
    </row>
    <row r="19" spans="1:14" x14ac:dyDescent="0.25">
      <c r="A19" s="102">
        <v>432</v>
      </c>
      <c r="B19" s="102">
        <v>15000</v>
      </c>
      <c r="C19" s="102">
        <v>62902</v>
      </c>
      <c r="D19" s="18" t="s">
        <v>895</v>
      </c>
      <c r="E19" s="19" t="s">
        <v>787</v>
      </c>
      <c r="F19" s="97"/>
      <c r="G19" s="107">
        <v>35600</v>
      </c>
      <c r="H19" s="97"/>
      <c r="I19" s="97"/>
      <c r="J19" s="97"/>
      <c r="L19" s="97">
        <v>35600</v>
      </c>
      <c r="M19" s="97"/>
      <c r="N19" s="97"/>
    </row>
    <row r="20" spans="1:14" x14ac:dyDescent="0.25">
      <c r="A20" s="102">
        <v>432</v>
      </c>
      <c r="B20" s="102">
        <v>32000</v>
      </c>
      <c r="C20" s="102">
        <v>63200</v>
      </c>
      <c r="D20" s="18" t="s">
        <v>896</v>
      </c>
      <c r="E20" s="19" t="s">
        <v>790</v>
      </c>
      <c r="F20" s="97"/>
      <c r="G20" s="107">
        <v>70000</v>
      </c>
      <c r="H20" s="97"/>
      <c r="I20" s="97"/>
      <c r="J20" s="97"/>
      <c r="K20" s="97"/>
      <c r="L20" s="97">
        <v>70000</v>
      </c>
      <c r="M20" s="97"/>
      <c r="N20" s="97"/>
    </row>
    <row r="21" spans="1:14" x14ac:dyDescent="0.25">
      <c r="A21" s="102">
        <v>421</v>
      </c>
      <c r="B21" s="102">
        <v>32317</v>
      </c>
      <c r="C21" s="102" t="s">
        <v>754</v>
      </c>
      <c r="D21" s="18" t="s">
        <v>697</v>
      </c>
      <c r="E21" s="19" t="s">
        <v>790</v>
      </c>
      <c r="F21" s="97"/>
      <c r="G21" s="107">
        <v>1000</v>
      </c>
      <c r="H21" s="97">
        <v>1000</v>
      </c>
      <c r="I21" s="97"/>
      <c r="J21" s="97"/>
      <c r="K21" s="97"/>
      <c r="L21" s="97"/>
      <c r="M21" s="97"/>
      <c r="N21" s="97"/>
    </row>
    <row r="22" spans="1:14" x14ac:dyDescent="0.25">
      <c r="A22" s="102">
        <v>421</v>
      </c>
      <c r="B22" s="102">
        <v>32316</v>
      </c>
      <c r="C22" s="102">
        <v>63300</v>
      </c>
      <c r="D22" s="18" t="s">
        <v>698</v>
      </c>
      <c r="E22" s="19" t="s">
        <v>790</v>
      </c>
      <c r="F22" s="97"/>
      <c r="G22" s="107">
        <v>1000</v>
      </c>
      <c r="H22" s="97">
        <v>1000</v>
      </c>
      <c r="I22" s="97"/>
      <c r="J22" s="97"/>
      <c r="K22" s="97"/>
      <c r="L22" s="97"/>
      <c r="M22" s="97"/>
      <c r="N22" s="97"/>
    </row>
    <row r="23" spans="1:14" x14ac:dyDescent="0.25">
      <c r="A23" s="102">
        <v>422</v>
      </c>
      <c r="B23" s="102">
        <v>32300</v>
      </c>
      <c r="C23" s="102">
        <v>63300</v>
      </c>
      <c r="D23" s="18" t="s">
        <v>764</v>
      </c>
      <c r="E23" s="19" t="s">
        <v>790</v>
      </c>
      <c r="F23" s="97"/>
      <c r="G23" s="107">
        <v>500</v>
      </c>
      <c r="H23" s="97">
        <v>500</v>
      </c>
      <c r="I23" s="97"/>
      <c r="J23" s="97"/>
      <c r="K23" s="97"/>
      <c r="L23" s="97"/>
      <c r="M23" s="97"/>
      <c r="N23" s="97"/>
    </row>
    <row r="24" spans="1:14" x14ac:dyDescent="0.25">
      <c r="A24" s="102">
        <v>413</v>
      </c>
      <c r="B24" s="102">
        <v>16100</v>
      </c>
      <c r="C24" s="102">
        <v>63900</v>
      </c>
      <c r="D24" s="18" t="s">
        <v>726</v>
      </c>
      <c r="E24" s="19" t="s">
        <v>787</v>
      </c>
      <c r="F24" s="97"/>
      <c r="G24" s="107">
        <v>182419.20000000001</v>
      </c>
      <c r="H24" s="97"/>
      <c r="I24" s="97">
        <v>182419.20000000001</v>
      </c>
      <c r="J24" s="97"/>
      <c r="K24" s="97"/>
    </row>
    <row r="25" spans="1:14" x14ac:dyDescent="0.25">
      <c r="A25" s="102">
        <v>413</v>
      </c>
      <c r="B25" s="102">
        <v>16100</v>
      </c>
      <c r="C25" s="102">
        <v>63901</v>
      </c>
      <c r="D25" s="18" t="s">
        <v>890</v>
      </c>
      <c r="E25" s="19" t="s">
        <v>787</v>
      </c>
      <c r="F25" s="97"/>
      <c r="G25" s="107">
        <v>200000</v>
      </c>
      <c r="H25" s="97"/>
      <c r="I25" s="97"/>
      <c r="J25" s="97">
        <v>127335.56</v>
      </c>
      <c r="K25" s="97"/>
      <c r="L25" s="97">
        <f>200000-127335.56</f>
        <v>72664.44</v>
      </c>
      <c r="M25" s="97"/>
      <c r="N25" s="97"/>
    </row>
    <row r="26" spans="1:14" x14ac:dyDescent="0.25">
      <c r="A26" s="102">
        <v>413</v>
      </c>
      <c r="B26" s="102">
        <v>16100</v>
      </c>
      <c r="C26" s="102">
        <v>63902</v>
      </c>
      <c r="D26" s="18" t="s">
        <v>891</v>
      </c>
      <c r="E26" s="19" t="s">
        <v>790</v>
      </c>
      <c r="F26" s="97"/>
      <c r="G26" s="107">
        <v>90000</v>
      </c>
      <c r="H26" s="97"/>
      <c r="I26" s="97"/>
      <c r="J26" s="97"/>
      <c r="K26" s="97"/>
      <c r="L26" s="97">
        <v>90000</v>
      </c>
      <c r="M26" s="97"/>
      <c r="N26" s="97"/>
    </row>
    <row r="27" spans="1:14" x14ac:dyDescent="0.25">
      <c r="A27" s="102">
        <v>421</v>
      </c>
      <c r="B27" s="102">
        <v>32317</v>
      </c>
      <c r="C27" s="102">
        <v>64000</v>
      </c>
      <c r="D27" s="18" t="s">
        <v>437</v>
      </c>
      <c r="E27" s="19" t="s">
        <v>790</v>
      </c>
      <c r="F27" s="97"/>
      <c r="G27" s="107">
        <v>200</v>
      </c>
      <c r="H27" s="97">
        <v>200</v>
      </c>
      <c r="I27" s="97"/>
      <c r="J27" s="97"/>
      <c r="K27" s="97"/>
      <c r="L27" s="97"/>
      <c r="M27" s="97"/>
      <c r="N27" s="97"/>
    </row>
    <row r="28" spans="1:14" x14ac:dyDescent="0.25">
      <c r="A28" s="102">
        <v>454</v>
      </c>
      <c r="B28" s="102">
        <v>33002</v>
      </c>
      <c r="C28" s="102">
        <v>64000</v>
      </c>
      <c r="D28" s="18" t="s">
        <v>608</v>
      </c>
      <c r="E28" s="19" t="s">
        <v>790</v>
      </c>
      <c r="F28" s="97"/>
      <c r="G28" s="107">
        <v>700</v>
      </c>
      <c r="H28" s="97">
        <v>700</v>
      </c>
      <c r="I28" s="97"/>
      <c r="J28" s="97"/>
      <c r="K28" s="97"/>
      <c r="L28" s="97"/>
      <c r="M28" s="97"/>
      <c r="N28" s="97"/>
    </row>
    <row r="29" spans="1:14" x14ac:dyDescent="0.25">
      <c r="A29" s="102">
        <v>432</v>
      </c>
      <c r="B29" s="102">
        <v>15100</v>
      </c>
      <c r="C29" s="102">
        <v>61900</v>
      </c>
      <c r="D29" s="18" t="s">
        <v>897</v>
      </c>
      <c r="E29" s="19" t="s">
        <v>790</v>
      </c>
      <c r="F29" s="97"/>
      <c r="G29" s="107">
        <v>99886.06</v>
      </c>
      <c r="H29" s="97"/>
      <c r="I29" s="97"/>
      <c r="J29" s="97"/>
      <c r="K29" s="97"/>
      <c r="L29" s="97">
        <f>G29-N29</f>
        <v>84453.84</v>
      </c>
      <c r="M29" s="97"/>
      <c r="N29" s="97">
        <v>15432.22</v>
      </c>
    </row>
    <row r="30" spans="1:14" x14ac:dyDescent="0.25">
      <c r="A30" s="102">
        <v>432</v>
      </c>
      <c r="B30" s="102">
        <v>15100</v>
      </c>
      <c r="C30" s="102">
        <v>60901</v>
      </c>
      <c r="D30" s="18" t="s">
        <v>898</v>
      </c>
      <c r="E30" s="19" t="s">
        <v>787</v>
      </c>
      <c r="F30" s="97"/>
      <c r="G30" s="107">
        <v>2890000</v>
      </c>
      <c r="H30" s="97"/>
      <c r="I30" s="97"/>
      <c r="J30" s="97"/>
      <c r="K30" s="97">
        <v>666925.93999999994</v>
      </c>
      <c r="L30" s="97"/>
      <c r="M30" s="97"/>
      <c r="N30" s="97">
        <v>2223074.06</v>
      </c>
    </row>
    <row r="31" spans="1:14" x14ac:dyDescent="0.25">
      <c r="A31" s="102">
        <v>443</v>
      </c>
      <c r="B31" s="102" t="s">
        <v>494</v>
      </c>
      <c r="C31" s="102">
        <v>62200</v>
      </c>
      <c r="D31" s="18" t="s">
        <v>909</v>
      </c>
      <c r="E31" s="19" t="s">
        <v>787</v>
      </c>
      <c r="F31" s="97"/>
      <c r="G31" s="107">
        <v>70000</v>
      </c>
      <c r="H31" s="97"/>
      <c r="I31" s="97"/>
      <c r="J31" s="97"/>
      <c r="K31" s="97"/>
      <c r="L31" s="97">
        <v>70000</v>
      </c>
      <c r="M31" s="97"/>
      <c r="N31" s="97"/>
    </row>
    <row r="32" spans="1:14" x14ac:dyDescent="0.25">
      <c r="A32" s="102">
        <v>444</v>
      </c>
      <c r="B32" s="102">
        <v>17100</v>
      </c>
      <c r="C32" s="102">
        <v>61900</v>
      </c>
      <c r="D32" s="18" t="s">
        <v>899</v>
      </c>
      <c r="E32" s="19" t="s">
        <v>787</v>
      </c>
      <c r="F32" s="97"/>
      <c r="G32" s="107">
        <v>20000</v>
      </c>
      <c r="H32" s="97"/>
      <c r="I32" s="97"/>
      <c r="J32" s="97"/>
      <c r="K32" s="97"/>
      <c r="L32" s="97">
        <v>20000</v>
      </c>
      <c r="M32" s="97"/>
      <c r="N32" s="97"/>
    </row>
    <row r="33" spans="1:15" x14ac:dyDescent="0.25">
      <c r="A33" s="102">
        <v>452</v>
      </c>
      <c r="B33" s="102">
        <v>34200</v>
      </c>
      <c r="C33" s="102">
        <v>63301</v>
      </c>
      <c r="D33" s="18" t="s">
        <v>937</v>
      </c>
      <c r="E33" s="19" t="s">
        <v>787</v>
      </c>
      <c r="F33" s="97"/>
      <c r="G33" s="107">
        <v>10000</v>
      </c>
      <c r="H33" s="97"/>
      <c r="I33" s="97"/>
      <c r="J33" s="97"/>
      <c r="K33" s="97"/>
      <c r="L33" s="97">
        <v>10000</v>
      </c>
      <c r="M33" s="97"/>
      <c r="N33" s="97"/>
    </row>
    <row r="34" spans="1:15" x14ac:dyDescent="0.25">
      <c r="A34" s="102">
        <v>451</v>
      </c>
      <c r="B34" s="102">
        <v>33200</v>
      </c>
      <c r="C34" s="102">
        <v>62900</v>
      </c>
      <c r="D34" s="18" t="s">
        <v>974</v>
      </c>
      <c r="E34" s="19" t="s">
        <v>976</v>
      </c>
      <c r="F34" s="97"/>
      <c r="G34" s="107">
        <v>6000</v>
      </c>
      <c r="H34" s="97"/>
      <c r="I34" s="97"/>
      <c r="J34" s="97"/>
      <c r="K34" s="97">
        <v>6000</v>
      </c>
      <c r="L34" s="97"/>
      <c r="M34" s="97"/>
      <c r="N34" s="97"/>
    </row>
    <row r="35" spans="1:15" ht="17.25" customHeight="1" x14ac:dyDescent="0.25">
      <c r="A35" s="102">
        <v>621</v>
      </c>
      <c r="B35" s="102">
        <v>24101</v>
      </c>
      <c r="C35" s="102">
        <v>62501</v>
      </c>
      <c r="D35" s="18" t="s">
        <v>879</v>
      </c>
      <c r="E35" s="19" t="s">
        <v>931</v>
      </c>
      <c r="F35" s="97"/>
      <c r="G35" s="107">
        <v>5000</v>
      </c>
      <c r="H35" s="97">
        <v>5000</v>
      </c>
      <c r="I35" s="97"/>
      <c r="J35" s="97"/>
      <c r="K35" s="97"/>
      <c r="L35" s="97"/>
      <c r="M35" s="97"/>
      <c r="N35" s="97"/>
    </row>
    <row r="36" spans="1:15" ht="16.5" thickBot="1" x14ac:dyDescent="0.3">
      <c r="A36" s="177" t="s">
        <v>942</v>
      </c>
      <c r="B36" s="178"/>
      <c r="C36" s="178"/>
      <c r="D36" s="178"/>
      <c r="E36" s="178"/>
      <c r="F36" s="179"/>
      <c r="G36" s="50">
        <f>SUM(G5:G35)</f>
        <v>5222918.9800000004</v>
      </c>
      <c r="H36" s="50">
        <f>SUM(H5:H35)</f>
        <v>26650</v>
      </c>
      <c r="I36" s="50">
        <f>SUM(I5:I32)</f>
        <v>182419.20000000001</v>
      </c>
      <c r="J36" s="50">
        <f>SUM(J5:J35)</f>
        <v>127335.56</v>
      </c>
      <c r="K36" s="50">
        <f>SUM(K5:K35)</f>
        <v>1122925.94</v>
      </c>
      <c r="L36" s="50">
        <f>SUM(L5:L35)</f>
        <v>1135082</v>
      </c>
      <c r="M36" s="50">
        <v>150000</v>
      </c>
      <c r="N36" s="50">
        <f>SUM(N5:N35)</f>
        <v>2478506.2800000003</v>
      </c>
      <c r="O36" s="55"/>
    </row>
  </sheetData>
  <autoFilter ref="A5:P36"/>
  <sortState ref="A14:L27">
    <sortCondition ref="A14:A27"/>
  </sortState>
  <mergeCells count="7">
    <mergeCell ref="A36:F36"/>
    <mergeCell ref="A1:L1"/>
    <mergeCell ref="A3:D4"/>
    <mergeCell ref="E3:E4"/>
    <mergeCell ref="F3:F4"/>
    <mergeCell ref="G3:G4"/>
    <mergeCell ref="H3:L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&amp;LRegidoria d'Hisenda</oddHeader>
    <oddFooter>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opLeftCell="A67" workbookViewId="0">
      <selection activeCell="D22" sqref="D22"/>
    </sheetView>
  </sheetViews>
  <sheetFormatPr baseColWidth="10" defaultRowHeight="15" x14ac:dyDescent="0.25"/>
  <cols>
    <col min="1" max="1" width="5.140625" bestFit="1" customWidth="1"/>
    <col min="2" max="2" width="6.28515625" bestFit="1" customWidth="1"/>
    <col min="3" max="3" width="6.140625" customWidth="1"/>
    <col min="4" max="4" width="64.28515625" customWidth="1"/>
    <col min="5" max="5" width="44.85546875" customWidth="1"/>
    <col min="6" max="6" width="20" bestFit="1" customWidth="1"/>
  </cols>
  <sheetData>
    <row r="1" spans="1:11" s="1" customFormat="1" ht="16.149999999999999" thickBot="1" x14ac:dyDescent="0.35">
      <c r="A1" s="189" t="s">
        <v>944</v>
      </c>
      <c r="B1" s="190"/>
      <c r="C1" s="190"/>
      <c r="D1" s="190"/>
      <c r="E1" s="190"/>
      <c r="F1" s="191"/>
      <c r="G1" s="51"/>
      <c r="H1" s="51"/>
      <c r="I1" s="51"/>
      <c r="J1" s="51"/>
      <c r="K1" s="9"/>
    </row>
    <row r="2" spans="1:11" thickBot="1" x14ac:dyDescent="0.35"/>
    <row r="3" spans="1:11" x14ac:dyDescent="0.25">
      <c r="A3" s="192" t="s">
        <v>728</v>
      </c>
      <c r="B3" s="193"/>
      <c r="C3" s="193"/>
      <c r="D3" s="193" t="s">
        <v>738</v>
      </c>
      <c r="E3" s="193" t="s">
        <v>739</v>
      </c>
      <c r="F3" s="195" t="s">
        <v>853</v>
      </c>
    </row>
    <row r="4" spans="1:11" ht="15.75" thickBot="1" x14ac:dyDescent="0.3">
      <c r="A4" s="52" t="s">
        <v>148</v>
      </c>
      <c r="B4" s="53" t="s">
        <v>149</v>
      </c>
      <c r="C4" s="53" t="s">
        <v>150</v>
      </c>
      <c r="D4" s="194"/>
      <c r="E4" s="194"/>
      <c r="F4" s="196"/>
    </row>
    <row r="5" spans="1:11" x14ac:dyDescent="0.25">
      <c r="A5" s="102">
        <v>413</v>
      </c>
      <c r="B5" s="102">
        <v>31101</v>
      </c>
      <c r="C5" s="102">
        <v>46500</v>
      </c>
      <c r="D5" s="18" t="s">
        <v>413</v>
      </c>
      <c r="E5" s="18" t="s">
        <v>777</v>
      </c>
      <c r="F5" s="107">
        <v>6500</v>
      </c>
    </row>
    <row r="6" spans="1:11" x14ac:dyDescent="0.25">
      <c r="A6" s="102">
        <v>621</v>
      </c>
      <c r="B6" s="102">
        <v>24100</v>
      </c>
      <c r="C6" s="102">
        <v>46500</v>
      </c>
      <c r="D6" s="18" t="s">
        <v>648</v>
      </c>
      <c r="E6" s="18" t="s">
        <v>777</v>
      </c>
      <c r="F6" s="107">
        <v>12500</v>
      </c>
      <c r="G6" s="98"/>
      <c r="H6" s="98"/>
      <c r="I6" s="98"/>
    </row>
    <row r="7" spans="1:11" x14ac:dyDescent="0.25">
      <c r="A7" s="102">
        <v>621</v>
      </c>
      <c r="B7" s="102">
        <v>43200</v>
      </c>
      <c r="C7" s="102">
        <v>46500</v>
      </c>
      <c r="D7" s="18" t="s">
        <v>649</v>
      </c>
      <c r="E7" s="18" t="s">
        <v>777</v>
      </c>
      <c r="F7" s="107">
        <v>2000</v>
      </c>
    </row>
    <row r="8" spans="1:11" x14ac:dyDescent="0.25">
      <c r="A8" s="102">
        <v>446</v>
      </c>
      <c r="B8" s="102">
        <v>17100</v>
      </c>
      <c r="C8" s="102">
        <v>46600</v>
      </c>
      <c r="D8" s="18" t="s">
        <v>709</v>
      </c>
      <c r="E8" s="18" t="s">
        <v>777</v>
      </c>
      <c r="F8" s="107">
        <v>1250</v>
      </c>
    </row>
    <row r="9" spans="1:11" x14ac:dyDescent="0.25">
      <c r="A9" s="102">
        <v>452</v>
      </c>
      <c r="B9" s="102" t="s">
        <v>588</v>
      </c>
      <c r="C9" s="102">
        <v>47900</v>
      </c>
      <c r="D9" s="18" t="s">
        <v>595</v>
      </c>
      <c r="E9" s="18" t="s">
        <v>793</v>
      </c>
      <c r="F9" s="107">
        <v>7200</v>
      </c>
    </row>
    <row r="10" spans="1:11" x14ac:dyDescent="0.25">
      <c r="A10" s="102">
        <v>621</v>
      </c>
      <c r="B10" s="102">
        <v>43302</v>
      </c>
      <c r="C10" s="102">
        <v>47900</v>
      </c>
      <c r="D10" s="18" t="s">
        <v>652</v>
      </c>
      <c r="E10" s="18" t="s">
        <v>740</v>
      </c>
      <c r="F10" s="107">
        <v>12000</v>
      </c>
    </row>
    <row r="11" spans="1:11" x14ac:dyDescent="0.25">
      <c r="A11" s="102">
        <v>221</v>
      </c>
      <c r="B11" s="102">
        <v>13500</v>
      </c>
      <c r="C11" s="102">
        <v>48000</v>
      </c>
      <c r="D11" s="18" t="s">
        <v>390</v>
      </c>
      <c r="E11" s="18" t="s">
        <v>794</v>
      </c>
      <c r="F11" s="107">
        <v>4000</v>
      </c>
    </row>
    <row r="12" spans="1:11" x14ac:dyDescent="0.25">
      <c r="A12" s="102">
        <v>421</v>
      </c>
      <c r="B12" s="102">
        <v>32317</v>
      </c>
      <c r="C12" s="102">
        <v>48000</v>
      </c>
      <c r="D12" s="18" t="s">
        <v>438</v>
      </c>
      <c r="E12" s="18" t="s">
        <v>795</v>
      </c>
      <c r="F12" s="107">
        <v>500</v>
      </c>
    </row>
    <row r="13" spans="1:11" x14ac:dyDescent="0.25">
      <c r="A13" s="102">
        <v>621</v>
      </c>
      <c r="B13" s="102">
        <v>24100</v>
      </c>
      <c r="C13" s="102">
        <v>48000</v>
      </c>
      <c r="D13" s="18" t="s">
        <v>647</v>
      </c>
      <c r="E13" s="18" t="s">
        <v>796</v>
      </c>
      <c r="F13" s="107">
        <v>1500</v>
      </c>
    </row>
    <row r="14" spans="1:11" x14ac:dyDescent="0.25">
      <c r="A14" s="102">
        <v>422</v>
      </c>
      <c r="B14" s="102">
        <v>32311</v>
      </c>
      <c r="C14" s="102">
        <v>48001</v>
      </c>
      <c r="D14" s="18" t="s">
        <v>446</v>
      </c>
      <c r="E14" s="18" t="s">
        <v>797</v>
      </c>
      <c r="F14" s="107">
        <v>2720</v>
      </c>
    </row>
    <row r="15" spans="1:11" x14ac:dyDescent="0.25">
      <c r="A15" s="102">
        <v>422</v>
      </c>
      <c r="B15" s="102">
        <v>32312</v>
      </c>
      <c r="C15" s="102">
        <v>48002</v>
      </c>
      <c r="D15" s="18" t="s">
        <v>456</v>
      </c>
      <c r="E15" s="18" t="s">
        <v>798</v>
      </c>
      <c r="F15" s="107">
        <v>2050</v>
      </c>
    </row>
    <row r="16" spans="1:11" x14ac:dyDescent="0.25">
      <c r="A16" s="102">
        <v>422</v>
      </c>
      <c r="B16" s="102">
        <v>32313</v>
      </c>
      <c r="C16" s="102">
        <v>48003</v>
      </c>
      <c r="D16" s="18" t="s">
        <v>464</v>
      </c>
      <c r="E16" s="18" t="s">
        <v>799</v>
      </c>
      <c r="F16" s="107">
        <v>3980</v>
      </c>
    </row>
    <row r="17" spans="1:6" x14ac:dyDescent="0.25">
      <c r="A17" s="102">
        <v>454</v>
      </c>
      <c r="B17" s="102">
        <v>33400</v>
      </c>
      <c r="C17" s="102">
        <v>48003</v>
      </c>
      <c r="D17" s="18" t="s">
        <v>694</v>
      </c>
      <c r="E17" s="18" t="s">
        <v>800</v>
      </c>
      <c r="F17" s="107">
        <v>2100</v>
      </c>
    </row>
    <row r="18" spans="1:6" x14ac:dyDescent="0.25">
      <c r="A18" s="102">
        <v>422</v>
      </c>
      <c r="B18" s="102">
        <v>32314</v>
      </c>
      <c r="C18" s="102">
        <v>48004</v>
      </c>
      <c r="D18" s="18" t="s">
        <v>473</v>
      </c>
      <c r="E18" s="18" t="s">
        <v>801</v>
      </c>
      <c r="F18" s="107">
        <v>3390</v>
      </c>
    </row>
    <row r="19" spans="1:6" x14ac:dyDescent="0.25">
      <c r="A19" s="102">
        <v>454</v>
      </c>
      <c r="B19" s="102">
        <v>33400</v>
      </c>
      <c r="C19" s="102">
        <v>48004</v>
      </c>
      <c r="D19" s="18" t="s">
        <v>695</v>
      </c>
      <c r="E19" s="18" t="s">
        <v>802</v>
      </c>
      <c r="F19" s="107">
        <v>2100</v>
      </c>
    </row>
    <row r="20" spans="1:6" x14ac:dyDescent="0.25">
      <c r="A20" s="102">
        <v>421</v>
      </c>
      <c r="B20" s="102">
        <v>23216</v>
      </c>
      <c r="C20" s="102">
        <v>48100</v>
      </c>
      <c r="D20" s="18" t="s">
        <v>426</v>
      </c>
      <c r="E20" s="18" t="s">
        <v>803</v>
      </c>
      <c r="F20" s="107">
        <v>500</v>
      </c>
    </row>
    <row r="21" spans="1:6" x14ac:dyDescent="0.25">
      <c r="A21" s="102">
        <v>422</v>
      </c>
      <c r="B21" s="102">
        <v>32318</v>
      </c>
      <c r="C21" s="102">
        <v>48100</v>
      </c>
      <c r="D21" s="18" t="s">
        <v>441</v>
      </c>
      <c r="E21" s="18" t="s">
        <v>804</v>
      </c>
      <c r="F21" s="107">
        <v>500</v>
      </c>
    </row>
    <row r="22" spans="1:6" x14ac:dyDescent="0.25">
      <c r="A22" s="102">
        <v>422</v>
      </c>
      <c r="B22" s="102">
        <v>32311</v>
      </c>
      <c r="C22" s="102">
        <v>48100</v>
      </c>
      <c r="D22" s="18" t="s">
        <v>449</v>
      </c>
      <c r="E22" s="18" t="s">
        <v>805</v>
      </c>
      <c r="F22" s="107">
        <v>700</v>
      </c>
    </row>
    <row r="23" spans="1:6" x14ac:dyDescent="0.25">
      <c r="A23" s="102">
        <v>422</v>
      </c>
      <c r="B23" s="102">
        <v>32312</v>
      </c>
      <c r="C23" s="102">
        <v>48100</v>
      </c>
      <c r="D23" s="18" t="s">
        <v>459</v>
      </c>
      <c r="E23" s="18" t="s">
        <v>806</v>
      </c>
      <c r="F23" s="107">
        <v>700</v>
      </c>
    </row>
    <row r="24" spans="1:6" x14ac:dyDescent="0.25">
      <c r="A24" s="102">
        <v>422</v>
      </c>
      <c r="B24" s="102">
        <v>32313</v>
      </c>
      <c r="C24" s="102">
        <v>48100</v>
      </c>
      <c r="D24" s="18" t="s">
        <v>467</v>
      </c>
      <c r="E24" s="18" t="s">
        <v>807</v>
      </c>
      <c r="F24" s="107">
        <v>700</v>
      </c>
    </row>
    <row r="25" spans="1:6" x14ac:dyDescent="0.25">
      <c r="A25" s="102">
        <v>422</v>
      </c>
      <c r="B25" s="102">
        <v>32314</v>
      </c>
      <c r="C25" s="102">
        <v>48100</v>
      </c>
      <c r="D25" s="18" t="s">
        <v>476</v>
      </c>
      <c r="E25" s="18" t="s">
        <v>940</v>
      </c>
      <c r="F25" s="107">
        <v>700</v>
      </c>
    </row>
    <row r="26" spans="1:6" x14ac:dyDescent="0.25">
      <c r="A26" s="102">
        <v>422</v>
      </c>
      <c r="B26" s="102">
        <v>32000</v>
      </c>
      <c r="C26" s="102">
        <v>48100</v>
      </c>
      <c r="D26" s="18" t="s">
        <v>763</v>
      </c>
      <c r="E26" s="18" t="s">
        <v>775</v>
      </c>
      <c r="F26" s="107">
        <v>500</v>
      </c>
    </row>
    <row r="27" spans="1:6" x14ac:dyDescent="0.25">
      <c r="A27" s="102">
        <v>425</v>
      </c>
      <c r="B27" s="102">
        <v>32400</v>
      </c>
      <c r="C27" s="102">
        <v>48100</v>
      </c>
      <c r="D27" s="18" t="s">
        <v>484</v>
      </c>
      <c r="E27" s="18" t="s">
        <v>809</v>
      </c>
      <c r="F27" s="107">
        <v>1000</v>
      </c>
    </row>
    <row r="28" spans="1:6" x14ac:dyDescent="0.25">
      <c r="A28" s="102">
        <v>451</v>
      </c>
      <c r="B28" s="102">
        <v>33000</v>
      </c>
      <c r="C28" s="102">
        <v>48100</v>
      </c>
      <c r="D28" s="18" t="s">
        <v>774</v>
      </c>
      <c r="E28" s="18" t="s">
        <v>776</v>
      </c>
      <c r="F28" s="107">
        <v>14000</v>
      </c>
    </row>
    <row r="29" spans="1:6" x14ac:dyDescent="0.25">
      <c r="A29" s="102">
        <v>451</v>
      </c>
      <c r="B29" s="102" t="s">
        <v>543</v>
      </c>
      <c r="C29" s="102">
        <v>48100</v>
      </c>
      <c r="D29" s="18" t="s">
        <v>560</v>
      </c>
      <c r="E29" s="18" t="s">
        <v>810</v>
      </c>
      <c r="F29" s="107">
        <v>18900</v>
      </c>
    </row>
    <row r="30" spans="1:6" x14ac:dyDescent="0.25">
      <c r="A30" s="102">
        <v>123</v>
      </c>
      <c r="B30" s="102" t="s">
        <v>178</v>
      </c>
      <c r="C30" s="102">
        <v>48101</v>
      </c>
      <c r="D30" s="18" t="s">
        <v>179</v>
      </c>
      <c r="E30" s="18" t="s">
        <v>811</v>
      </c>
      <c r="F30" s="107">
        <v>10050</v>
      </c>
    </row>
    <row r="31" spans="1:6" x14ac:dyDescent="0.25">
      <c r="A31" s="102">
        <v>422</v>
      </c>
      <c r="B31" s="102">
        <v>32600</v>
      </c>
      <c r="C31" s="102">
        <v>48101</v>
      </c>
      <c r="D31" s="18" t="s">
        <v>699</v>
      </c>
      <c r="E31" s="18" t="s">
        <v>808</v>
      </c>
      <c r="F31" s="107">
        <v>500</v>
      </c>
    </row>
    <row r="32" spans="1:6" x14ac:dyDescent="0.25">
      <c r="A32" s="102">
        <v>452</v>
      </c>
      <c r="B32" s="102" t="s">
        <v>588</v>
      </c>
      <c r="C32" s="102">
        <v>48183</v>
      </c>
      <c r="D32" s="18" t="s">
        <v>873</v>
      </c>
      <c r="E32" s="18" t="s">
        <v>804</v>
      </c>
      <c r="F32" s="107">
        <v>300</v>
      </c>
    </row>
    <row r="33" spans="1:6" x14ac:dyDescent="0.25">
      <c r="A33" s="102">
        <v>452</v>
      </c>
      <c r="B33" s="102" t="s">
        <v>588</v>
      </c>
      <c r="C33" s="102">
        <v>48184</v>
      </c>
      <c r="D33" s="18" t="s">
        <v>872</v>
      </c>
      <c r="E33" s="18" t="s">
        <v>812</v>
      </c>
      <c r="F33" s="107">
        <v>1000</v>
      </c>
    </row>
    <row r="34" spans="1:6" x14ac:dyDescent="0.25">
      <c r="A34" s="102">
        <v>451</v>
      </c>
      <c r="B34" s="102">
        <v>33400</v>
      </c>
      <c r="C34" s="102">
        <v>48185</v>
      </c>
      <c r="D34" s="18" t="s">
        <v>574</v>
      </c>
      <c r="E34" s="18" t="s">
        <v>813</v>
      </c>
      <c r="F34" s="107">
        <v>4500</v>
      </c>
    </row>
    <row r="35" spans="1:6" x14ac:dyDescent="0.25">
      <c r="A35" s="102">
        <v>452</v>
      </c>
      <c r="B35" s="102" t="s">
        <v>588</v>
      </c>
      <c r="C35" s="102">
        <v>48185</v>
      </c>
      <c r="D35" s="18" t="s">
        <v>871</v>
      </c>
      <c r="E35" s="18" t="s">
        <v>814</v>
      </c>
      <c r="F35" s="107">
        <v>1000</v>
      </c>
    </row>
    <row r="36" spans="1:6" x14ac:dyDescent="0.25">
      <c r="A36" s="102">
        <v>452</v>
      </c>
      <c r="B36" s="102" t="s">
        <v>588</v>
      </c>
      <c r="C36" s="102">
        <v>48186</v>
      </c>
      <c r="D36" s="18" t="s">
        <v>870</v>
      </c>
      <c r="E36" s="18" t="s">
        <v>815</v>
      </c>
      <c r="F36" s="107">
        <v>800</v>
      </c>
    </row>
    <row r="37" spans="1:6" x14ac:dyDescent="0.25">
      <c r="A37" s="102">
        <v>451</v>
      </c>
      <c r="B37" s="102">
        <v>33400</v>
      </c>
      <c r="C37" s="102">
        <v>48187</v>
      </c>
      <c r="D37" s="18" t="s">
        <v>573</v>
      </c>
      <c r="E37" s="18" t="s">
        <v>816</v>
      </c>
      <c r="F37" s="107">
        <v>1500</v>
      </c>
    </row>
    <row r="38" spans="1:6" x14ac:dyDescent="0.25">
      <c r="A38" s="102">
        <v>452</v>
      </c>
      <c r="B38" s="102" t="s">
        <v>588</v>
      </c>
      <c r="C38" s="102">
        <v>48187</v>
      </c>
      <c r="D38" s="18" t="s">
        <v>869</v>
      </c>
      <c r="E38" s="18" t="s">
        <v>796</v>
      </c>
      <c r="F38" s="107">
        <v>2500</v>
      </c>
    </row>
    <row r="39" spans="1:6" x14ac:dyDescent="0.25">
      <c r="A39" s="102">
        <v>451</v>
      </c>
      <c r="B39" s="102">
        <v>33400</v>
      </c>
      <c r="C39" s="102">
        <v>48188</v>
      </c>
      <c r="D39" s="18" t="s">
        <v>572</v>
      </c>
      <c r="E39" s="18" t="s">
        <v>817</v>
      </c>
      <c r="F39" s="107">
        <v>300</v>
      </c>
    </row>
    <row r="40" spans="1:6" x14ac:dyDescent="0.25">
      <c r="A40" s="102">
        <v>452</v>
      </c>
      <c r="B40" s="102" t="s">
        <v>588</v>
      </c>
      <c r="C40" s="102">
        <v>48188</v>
      </c>
      <c r="D40" s="18" t="s">
        <v>868</v>
      </c>
      <c r="E40" s="18" t="s">
        <v>818</v>
      </c>
      <c r="F40" s="107">
        <v>2500</v>
      </c>
    </row>
    <row r="41" spans="1:6" x14ac:dyDescent="0.25">
      <c r="A41" s="102">
        <v>451</v>
      </c>
      <c r="B41" s="102">
        <v>33400</v>
      </c>
      <c r="C41" s="102">
        <v>48189</v>
      </c>
      <c r="D41" s="18" t="s">
        <v>571</v>
      </c>
      <c r="E41" s="18" t="s">
        <v>819</v>
      </c>
      <c r="F41" s="107">
        <v>500</v>
      </c>
    </row>
    <row r="42" spans="1:6" x14ac:dyDescent="0.25">
      <c r="A42" s="102">
        <v>452</v>
      </c>
      <c r="B42" s="102" t="s">
        <v>588</v>
      </c>
      <c r="C42" s="102">
        <v>48189</v>
      </c>
      <c r="D42" s="18" t="s">
        <v>867</v>
      </c>
      <c r="E42" s="18" t="s">
        <v>820</v>
      </c>
      <c r="F42" s="107">
        <v>2000</v>
      </c>
    </row>
    <row r="43" spans="1:6" x14ac:dyDescent="0.25">
      <c r="A43" s="102">
        <v>452</v>
      </c>
      <c r="B43" s="102" t="s">
        <v>588</v>
      </c>
      <c r="C43" s="102">
        <v>48190</v>
      </c>
      <c r="D43" s="18" t="s">
        <v>866</v>
      </c>
      <c r="E43" s="18" t="s">
        <v>821</v>
      </c>
      <c r="F43" s="107">
        <v>1000</v>
      </c>
    </row>
    <row r="44" spans="1:6" x14ac:dyDescent="0.25">
      <c r="A44" s="102">
        <v>451</v>
      </c>
      <c r="B44" s="102">
        <v>33400</v>
      </c>
      <c r="C44" s="102">
        <v>48191</v>
      </c>
      <c r="D44" s="18" t="s">
        <v>856</v>
      </c>
      <c r="E44" s="18" t="s">
        <v>822</v>
      </c>
      <c r="F44" s="107">
        <v>500</v>
      </c>
    </row>
    <row r="45" spans="1:6" x14ac:dyDescent="0.25">
      <c r="A45" s="102">
        <v>452</v>
      </c>
      <c r="B45" s="102" t="s">
        <v>588</v>
      </c>
      <c r="C45" s="102">
        <v>48191</v>
      </c>
      <c r="D45" s="18" t="s">
        <v>865</v>
      </c>
      <c r="E45" s="18" t="s">
        <v>823</v>
      </c>
      <c r="F45" s="107">
        <v>3500</v>
      </c>
    </row>
    <row r="46" spans="1:6" x14ac:dyDescent="0.25">
      <c r="A46" s="102">
        <v>313</v>
      </c>
      <c r="B46" s="102">
        <v>23101</v>
      </c>
      <c r="C46" s="102">
        <v>48192</v>
      </c>
      <c r="D46" s="18" t="s">
        <v>703</v>
      </c>
      <c r="E46" s="18" t="s">
        <v>777</v>
      </c>
      <c r="F46" s="107">
        <v>4000</v>
      </c>
    </row>
    <row r="47" spans="1:6" x14ac:dyDescent="0.25">
      <c r="A47" s="102">
        <v>451</v>
      </c>
      <c r="B47" s="102">
        <v>33400</v>
      </c>
      <c r="C47" s="102">
        <v>48192</v>
      </c>
      <c r="D47" s="18" t="s">
        <v>857</v>
      </c>
      <c r="E47" s="18" t="s">
        <v>824</v>
      </c>
      <c r="F47" s="107">
        <v>600</v>
      </c>
    </row>
    <row r="48" spans="1:6" x14ac:dyDescent="0.25">
      <c r="A48" s="102">
        <v>452</v>
      </c>
      <c r="B48" s="102" t="s">
        <v>588</v>
      </c>
      <c r="C48" s="102">
        <v>48192</v>
      </c>
      <c r="D48" s="18" t="s">
        <v>864</v>
      </c>
      <c r="E48" s="18" t="s">
        <v>825</v>
      </c>
      <c r="F48" s="107">
        <v>14000</v>
      </c>
    </row>
    <row r="49" spans="1:11" x14ac:dyDescent="0.25">
      <c r="A49" s="102">
        <v>313</v>
      </c>
      <c r="B49" s="102">
        <v>23101</v>
      </c>
      <c r="C49" s="102">
        <v>48193</v>
      </c>
      <c r="D49" s="18" t="s">
        <v>702</v>
      </c>
      <c r="E49" s="18" t="s">
        <v>777</v>
      </c>
      <c r="F49" s="107">
        <v>2500</v>
      </c>
    </row>
    <row r="50" spans="1:11" x14ac:dyDescent="0.25">
      <c r="A50" s="102">
        <v>451</v>
      </c>
      <c r="B50" s="102">
        <v>33400</v>
      </c>
      <c r="C50" s="102">
        <v>48193</v>
      </c>
      <c r="D50" s="18" t="s">
        <v>570</v>
      </c>
      <c r="E50" s="18" t="s">
        <v>826</v>
      </c>
      <c r="F50" s="107">
        <v>1000</v>
      </c>
    </row>
    <row r="51" spans="1:11" x14ac:dyDescent="0.25">
      <c r="A51" s="102">
        <v>452</v>
      </c>
      <c r="B51" s="102" t="s">
        <v>588</v>
      </c>
      <c r="C51" s="102">
        <v>48193</v>
      </c>
      <c r="D51" s="18" t="s">
        <v>863</v>
      </c>
      <c r="E51" s="18" t="s">
        <v>827</v>
      </c>
      <c r="F51" s="107">
        <v>8500</v>
      </c>
    </row>
    <row r="52" spans="1:11" x14ac:dyDescent="0.25">
      <c r="A52" s="102">
        <v>313</v>
      </c>
      <c r="B52" s="102">
        <v>23101</v>
      </c>
      <c r="C52" s="102">
        <v>48194</v>
      </c>
      <c r="D52" s="18" t="s">
        <v>701</v>
      </c>
      <c r="E52" s="18" t="s">
        <v>828</v>
      </c>
      <c r="F52" s="107">
        <v>9000</v>
      </c>
    </row>
    <row r="53" spans="1:11" x14ac:dyDescent="0.25">
      <c r="A53" s="102">
        <v>451</v>
      </c>
      <c r="B53" s="102">
        <v>33400</v>
      </c>
      <c r="C53" s="102">
        <v>48194</v>
      </c>
      <c r="D53" s="18" t="s">
        <v>569</v>
      </c>
      <c r="E53" s="18" t="s">
        <v>829</v>
      </c>
      <c r="F53" s="107">
        <v>3600</v>
      </c>
    </row>
    <row r="54" spans="1:11" x14ac:dyDescent="0.25">
      <c r="A54" s="102">
        <v>452</v>
      </c>
      <c r="B54" s="102" t="s">
        <v>588</v>
      </c>
      <c r="C54" s="102">
        <v>48194</v>
      </c>
      <c r="D54" s="18" t="s">
        <v>862</v>
      </c>
      <c r="E54" s="18" t="s">
        <v>830</v>
      </c>
      <c r="F54" s="107">
        <v>1800</v>
      </c>
    </row>
    <row r="55" spans="1:11" x14ac:dyDescent="0.25">
      <c r="A55" s="102">
        <v>451</v>
      </c>
      <c r="B55" s="102">
        <v>33400</v>
      </c>
      <c r="C55" s="102">
        <v>48195</v>
      </c>
      <c r="D55" s="18" t="s">
        <v>568</v>
      </c>
      <c r="E55" s="18" t="s">
        <v>829</v>
      </c>
      <c r="F55" s="107">
        <v>1500</v>
      </c>
    </row>
    <row r="56" spans="1:11" x14ac:dyDescent="0.25">
      <c r="A56" s="102">
        <v>452</v>
      </c>
      <c r="B56" s="102" t="s">
        <v>588</v>
      </c>
      <c r="C56" s="102">
        <v>48195</v>
      </c>
      <c r="D56" s="18" t="s">
        <v>861</v>
      </c>
      <c r="E56" s="18" t="s">
        <v>831</v>
      </c>
      <c r="F56" s="107">
        <v>1400</v>
      </c>
    </row>
    <row r="57" spans="1:11" x14ac:dyDescent="0.25">
      <c r="A57" s="102">
        <v>313</v>
      </c>
      <c r="B57" s="102">
        <v>23101</v>
      </c>
      <c r="C57" s="102">
        <v>48196</v>
      </c>
      <c r="D57" s="18" t="s">
        <v>700</v>
      </c>
      <c r="E57" s="18" t="s">
        <v>832</v>
      </c>
      <c r="F57" s="107">
        <v>15000</v>
      </c>
    </row>
    <row r="58" spans="1:11" x14ac:dyDescent="0.25">
      <c r="A58" s="102">
        <v>451</v>
      </c>
      <c r="B58" s="102">
        <v>33400</v>
      </c>
      <c r="C58" s="102">
        <v>48196</v>
      </c>
      <c r="D58" s="18" t="s">
        <v>567</v>
      </c>
      <c r="E58" s="18" t="s">
        <v>833</v>
      </c>
      <c r="F58" s="107">
        <v>1000</v>
      </c>
    </row>
    <row r="59" spans="1:11" x14ac:dyDescent="0.25">
      <c r="A59" s="102">
        <v>452</v>
      </c>
      <c r="B59" s="102" t="s">
        <v>588</v>
      </c>
      <c r="C59" s="102">
        <v>48196</v>
      </c>
      <c r="D59" s="18" t="s">
        <v>860</v>
      </c>
      <c r="E59" s="18" t="s">
        <v>834</v>
      </c>
      <c r="F59" s="107">
        <v>13000</v>
      </c>
    </row>
    <row r="60" spans="1:11" x14ac:dyDescent="0.25">
      <c r="A60" s="102">
        <v>451</v>
      </c>
      <c r="B60" s="102">
        <v>33400</v>
      </c>
      <c r="C60" s="102">
        <v>48197</v>
      </c>
      <c r="D60" s="18" t="s">
        <v>566</v>
      </c>
      <c r="E60" s="18" t="s">
        <v>837</v>
      </c>
      <c r="F60" s="107">
        <v>3500</v>
      </c>
    </row>
    <row r="61" spans="1:11" x14ac:dyDescent="0.25">
      <c r="A61" s="102">
        <v>452</v>
      </c>
      <c r="B61" s="102" t="s">
        <v>588</v>
      </c>
      <c r="C61" s="102">
        <v>48197</v>
      </c>
      <c r="D61" s="18" t="s">
        <v>859</v>
      </c>
      <c r="E61" s="18" t="s">
        <v>835</v>
      </c>
      <c r="F61" s="107">
        <v>6000</v>
      </c>
      <c r="J61" s="98"/>
      <c r="K61" s="98"/>
    </row>
    <row r="62" spans="1:11" x14ac:dyDescent="0.25">
      <c r="A62" s="102">
        <v>313</v>
      </c>
      <c r="B62" s="102">
        <v>23101</v>
      </c>
      <c r="C62" s="102">
        <v>48198</v>
      </c>
      <c r="D62" s="18" t="s">
        <v>689</v>
      </c>
      <c r="E62" s="18" t="s">
        <v>836</v>
      </c>
      <c r="F62" s="107">
        <v>3500</v>
      </c>
    </row>
    <row r="63" spans="1:11" x14ac:dyDescent="0.25">
      <c r="A63" s="102">
        <v>451</v>
      </c>
      <c r="B63" s="102">
        <v>33400</v>
      </c>
      <c r="C63" s="102">
        <v>48198</v>
      </c>
      <c r="D63" s="18" t="s">
        <v>565</v>
      </c>
      <c r="E63" s="18" t="s">
        <v>837</v>
      </c>
      <c r="F63" s="107">
        <v>1500</v>
      </c>
    </row>
    <row r="64" spans="1:11" x14ac:dyDescent="0.25">
      <c r="A64" s="102">
        <v>452</v>
      </c>
      <c r="B64" s="102" t="s">
        <v>588</v>
      </c>
      <c r="C64" s="102">
        <v>48198</v>
      </c>
      <c r="D64" s="18" t="s">
        <v>858</v>
      </c>
      <c r="E64" s="18" t="s">
        <v>838</v>
      </c>
      <c r="F64" s="107">
        <v>12000</v>
      </c>
    </row>
    <row r="65" spans="1:6" x14ac:dyDescent="0.25">
      <c r="A65" s="102">
        <v>313</v>
      </c>
      <c r="B65" s="102">
        <v>23101</v>
      </c>
      <c r="C65" s="102">
        <v>48199</v>
      </c>
      <c r="D65" s="18" t="s">
        <v>688</v>
      </c>
      <c r="E65" s="18" t="s">
        <v>839</v>
      </c>
      <c r="F65" s="107">
        <v>15000</v>
      </c>
    </row>
    <row r="66" spans="1:6" x14ac:dyDescent="0.25">
      <c r="A66" s="102">
        <v>446</v>
      </c>
      <c r="B66" s="102" t="s">
        <v>533</v>
      </c>
      <c r="C66" s="102">
        <v>48199</v>
      </c>
      <c r="D66" s="18" t="s">
        <v>534</v>
      </c>
      <c r="E66" s="141" t="s">
        <v>941</v>
      </c>
      <c r="F66" s="107">
        <v>2500</v>
      </c>
    </row>
    <row r="67" spans="1:6" x14ac:dyDescent="0.25">
      <c r="A67" s="102">
        <v>451</v>
      </c>
      <c r="B67" s="102" t="s">
        <v>575</v>
      </c>
      <c r="C67" s="102">
        <v>48199</v>
      </c>
      <c r="D67" s="18" t="s">
        <v>576</v>
      </c>
      <c r="E67" s="18" t="s">
        <v>840</v>
      </c>
      <c r="F67" s="107">
        <v>18000</v>
      </c>
    </row>
    <row r="68" spans="1:6" x14ac:dyDescent="0.25">
      <c r="A68" s="102">
        <v>451</v>
      </c>
      <c r="B68" s="102" t="s">
        <v>577</v>
      </c>
      <c r="C68" s="102">
        <v>48199</v>
      </c>
      <c r="D68" s="18" t="s">
        <v>578</v>
      </c>
      <c r="E68" s="18" t="s">
        <v>841</v>
      </c>
      <c r="F68" s="107">
        <v>450</v>
      </c>
    </row>
    <row r="69" spans="1:6" x14ac:dyDescent="0.25">
      <c r="A69" s="102">
        <v>446</v>
      </c>
      <c r="B69" s="102">
        <v>13600</v>
      </c>
      <c r="C69" s="102">
        <v>48201</v>
      </c>
      <c r="D69" s="18" t="s">
        <v>524</v>
      </c>
      <c r="E69" s="18" t="s">
        <v>741</v>
      </c>
      <c r="F69" s="107">
        <v>4000</v>
      </c>
    </row>
    <row r="70" spans="1:6" x14ac:dyDescent="0.25">
      <c r="A70" s="102">
        <v>129</v>
      </c>
      <c r="B70" s="102">
        <v>44110</v>
      </c>
      <c r="C70" s="102">
        <v>46100</v>
      </c>
      <c r="D70" s="18" t="s">
        <v>889</v>
      </c>
      <c r="E70" s="141" t="s">
        <v>777</v>
      </c>
      <c r="F70" s="107">
        <v>15000</v>
      </c>
    </row>
    <row r="71" spans="1:6" ht="16.5" thickBot="1" x14ac:dyDescent="0.3">
      <c r="A71" s="15"/>
      <c r="B71" s="14"/>
      <c r="C71" s="15"/>
      <c r="D71" s="13" t="s">
        <v>852</v>
      </c>
      <c r="E71" s="13"/>
      <c r="F71" s="13">
        <f>SUM(F5:F70)</f>
        <v>292790</v>
      </c>
    </row>
  </sheetData>
  <autoFilter ref="A4:K71"/>
  <sortState ref="A36:F51">
    <sortCondition ref="A36"/>
  </sortState>
  <mergeCells count="5">
    <mergeCell ref="A1:F1"/>
    <mergeCell ref="A3:C3"/>
    <mergeCell ref="D3:D4"/>
    <mergeCell ref="E3:E4"/>
    <mergeCell ref="F3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fitToHeight="2" orientation="landscape" r:id="rId1"/>
  <headerFooter>
    <oddHeader>&amp;LRegidoria d'Hisenda</oddHeader>
    <oddFooter>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 </vt:lpstr>
      <vt:lpstr>INGRESOS </vt:lpstr>
      <vt:lpstr>PDES ORGANIC</vt:lpstr>
      <vt:lpstr>PDES ECONOMIC</vt:lpstr>
      <vt:lpstr>INVERSIONS</vt:lpstr>
      <vt:lpstr>SUB NOMINATIVES</vt:lpstr>
      <vt:lpstr>INVERSIONS!Área_de_impresión</vt:lpstr>
      <vt:lpstr>'RESUM '!Área_de_impresión</vt:lpstr>
      <vt:lpstr>'PDES ORGANIC'!Títulos_a_imprimir</vt:lpstr>
      <vt:lpstr>'SUB NOMINATIVES'!Títulos_a_imprimir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Àngels Granados</dc:creator>
  <cp:lastModifiedBy>admin</cp:lastModifiedBy>
  <cp:lastPrinted>2020-11-16T19:06:53Z</cp:lastPrinted>
  <dcterms:created xsi:type="dcterms:W3CDTF">2017-11-17T08:59:31Z</dcterms:created>
  <dcterms:modified xsi:type="dcterms:W3CDTF">2020-11-16T19:06:58Z</dcterms:modified>
</cp:coreProperties>
</file>