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dministració\MINISTERI\2026\1T\"/>
    </mc:Choice>
  </mc:AlternateContent>
  <xr:revisionPtr revIDLastSave="0" documentId="13_ncr:1_{5C5B373F-6B32-4C32-9846-DD3A3644DAA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forme" sheetId="5" r:id="rId1"/>
    <sheet name="balanç" sheetId="1" r:id="rId2"/>
    <sheet name="pyg" sheetId="2" r:id="rId3"/>
    <sheet name="ejec. efectivos" sheetId="3" r:id="rId4"/>
    <sheet name="calendaio y pptt" sheetId="4" r:id="rId5"/>
    <sheet name="C-N FINANÇAMENT 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F10" i="1"/>
  <c r="F9" i="1"/>
  <c r="H10" i="1"/>
  <c r="B6" i="4" l="1"/>
  <c r="C18" i="3" l="1"/>
  <c r="C19" i="3"/>
  <c r="E65" i="1" l="1"/>
  <c r="E22" i="1"/>
  <c r="C65" i="1"/>
  <c r="F8" i="1" l="1"/>
  <c r="F37" i="1" l="1"/>
  <c r="F65" i="1"/>
  <c r="C7" i="3" l="1"/>
  <c r="B8" i="4" l="1"/>
  <c r="C63" i="1" l="1"/>
  <c r="F63" i="1" l="1"/>
  <c r="E63" i="1" l="1"/>
  <c r="E35" i="2" l="1"/>
  <c r="F19" i="1" l="1"/>
  <c r="F17" i="1" s="1"/>
  <c r="C40" i="6" l="1"/>
  <c r="B40" i="6"/>
  <c r="C26" i="6" l="1"/>
  <c r="C21" i="6"/>
  <c r="C20" i="6"/>
  <c r="C16" i="6"/>
  <c r="C11" i="6"/>
  <c r="C8" i="6"/>
  <c r="B18" i="4" l="1"/>
  <c r="E17" i="2" l="1"/>
  <c r="E22" i="2" l="1"/>
  <c r="E8" i="1" l="1"/>
  <c r="E19" i="1"/>
  <c r="E17" i="1" s="1"/>
  <c r="C35" i="6"/>
  <c r="C22" i="6"/>
  <c r="C41" i="6" s="1"/>
  <c r="C42" i="6" s="1"/>
  <c r="C7" i="6"/>
  <c r="C36" i="6" s="1"/>
  <c r="C37" i="6" s="1"/>
  <c r="B41" i="6"/>
  <c r="B36" i="6"/>
  <c r="B37" i="6" s="1"/>
  <c r="B18" i="6"/>
  <c r="B7" i="6"/>
  <c r="B21" i="3"/>
  <c r="B15" i="4"/>
  <c r="B29" i="3"/>
  <c r="G16" i="3"/>
  <c r="G17" i="3"/>
  <c r="G18" i="3"/>
  <c r="G19" i="3"/>
  <c r="G20" i="3"/>
  <c r="G15" i="3"/>
  <c r="B32" i="3"/>
  <c r="D35" i="2"/>
  <c r="F35" i="2"/>
  <c r="C35" i="2"/>
  <c r="D21" i="3"/>
  <c r="E21" i="3"/>
  <c r="F21" i="3"/>
  <c r="C21" i="3"/>
  <c r="D29" i="2"/>
  <c r="E29" i="2"/>
  <c r="F29" i="2"/>
  <c r="C29" i="2"/>
  <c r="D17" i="2"/>
  <c r="D22" i="2"/>
  <c r="F17" i="2"/>
  <c r="F22" i="2" s="1"/>
  <c r="C17" i="2"/>
  <c r="C22" i="2"/>
  <c r="C19" i="1"/>
  <c r="C17" i="1" s="1"/>
  <c r="D63" i="1"/>
  <c r="D58" i="1"/>
  <c r="E58" i="1"/>
  <c r="E56" i="1" s="1"/>
  <c r="F58" i="1"/>
  <c r="C58" i="1"/>
  <c r="C56" i="1" s="1"/>
  <c r="D46" i="1"/>
  <c r="D44" i="1" s="1"/>
  <c r="E46" i="1"/>
  <c r="E44" i="1" s="1"/>
  <c r="F46" i="1"/>
  <c r="F44" i="1" s="1"/>
  <c r="C46" i="1"/>
  <c r="C44" i="1" s="1"/>
  <c r="D31" i="1"/>
  <c r="D30" i="1" s="1"/>
  <c r="D29" i="1" s="1"/>
  <c r="E31" i="1"/>
  <c r="E30" i="1" s="1"/>
  <c r="F31" i="1"/>
  <c r="C31" i="1"/>
  <c r="C30" i="1" s="1"/>
  <c r="C29" i="1" s="1"/>
  <c r="D19" i="1"/>
  <c r="D17" i="1"/>
  <c r="C8" i="1"/>
  <c r="D8" i="1"/>
  <c r="C18" i="6"/>
  <c r="C69" i="1" l="1"/>
  <c r="D30" i="2"/>
  <c r="D32" i="2" s="1"/>
  <c r="D36" i="2" s="1"/>
  <c r="G21" i="3"/>
  <c r="C8" i="3" s="1"/>
  <c r="B33" i="3" s="1"/>
  <c r="D56" i="1"/>
  <c r="D69" i="1" s="1"/>
  <c r="D27" i="1"/>
  <c r="F56" i="1"/>
  <c r="C30" i="2"/>
  <c r="C32" i="2" s="1"/>
  <c r="C36" i="2" s="1"/>
  <c r="C27" i="1"/>
  <c r="E30" i="2"/>
  <c r="E32" i="2" s="1"/>
  <c r="E36" i="2" s="1"/>
  <c r="C32" i="6"/>
  <c r="B42" i="6"/>
  <c r="B32" i="6"/>
  <c r="B19" i="4"/>
  <c r="F30" i="2"/>
  <c r="F32" i="2" s="1"/>
  <c r="F36" i="2" s="1"/>
  <c r="E27" i="1"/>
  <c r="D72" i="1" l="1"/>
  <c r="C72" i="1"/>
  <c r="F27" i="1"/>
  <c r="F29" i="1"/>
  <c r="F69" i="1" s="1"/>
  <c r="E29" i="1"/>
  <c r="E69" i="1" s="1"/>
  <c r="E72" i="1" s="1"/>
  <c r="F7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OSanchez</author>
    <author>Mònica González Serra</author>
    <author>Ana Amigo</author>
  </authors>
  <commentList>
    <comment ref="C6" authorId="0" shapeId="0" xr:uid="{00000000-0006-0000-0100-000001000000}">
      <text>
        <r>
          <rPr>
            <sz val="9"/>
            <color indexed="81"/>
            <rFont val="Tahoma"/>
            <charset val="1"/>
          </rPr>
          <t>mateixes dades que el 4t de l'any anterior</t>
        </r>
      </text>
    </comment>
    <comment ref="E6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Mònica González Serra:</t>
        </r>
        <r>
          <rPr>
            <sz val="9"/>
            <color indexed="81"/>
            <rFont val="Tahoma"/>
            <family val="2"/>
          </rPr>
          <t xml:space="preserve">
AL 4T L'IMPORT ÉS EL MATEIX QUE LA COLUMNA ANTERIOR
</t>
        </r>
      </text>
    </comment>
    <comment ref="C57" authorId="2" shapeId="0" xr:uid="{2BD5C16F-18D9-497A-AD9D-F0183F27062E}">
      <text>
        <r>
          <rPr>
            <b/>
            <sz val="9"/>
            <color indexed="81"/>
            <rFont val="Tahoma"/>
            <charset val="1"/>
          </rPr>
          <t>Ana Amigo:</t>
        </r>
        <r>
          <rPr>
            <sz val="9"/>
            <color indexed="81"/>
            <rFont val="Tahoma"/>
            <charset val="1"/>
          </rPr>
          <t xml:space="preserve">
PRORRATA IVA A CORTO PLAZO</t>
        </r>
      </text>
    </comment>
    <comment ref="E57" authorId="2" shapeId="0" xr:uid="{4340C84A-B692-49EB-A7C9-A05690987BB8}">
      <text>
        <r>
          <rPr>
            <b/>
            <sz val="9"/>
            <color indexed="81"/>
            <rFont val="Tahoma"/>
            <charset val="1"/>
          </rPr>
          <t>Ana Amigo:</t>
        </r>
        <r>
          <rPr>
            <sz val="9"/>
            <color indexed="81"/>
            <rFont val="Tahoma"/>
            <charset val="1"/>
          </rPr>
          <t xml:space="preserve">
PRORRATA IVA A CORTO PLAZO</t>
        </r>
      </text>
    </comment>
    <comment ref="F57" authorId="2" shapeId="0" xr:uid="{8B45B9F8-1614-4C63-B384-091E7AAC8747}">
      <text>
        <r>
          <rPr>
            <b/>
            <sz val="9"/>
            <color indexed="81"/>
            <rFont val="Tahoma"/>
            <charset val="1"/>
          </rPr>
          <t>Ana Amigo:</t>
        </r>
        <r>
          <rPr>
            <sz val="9"/>
            <color indexed="81"/>
            <rFont val="Tahoma"/>
            <charset val="1"/>
          </rPr>
          <t xml:space="preserve">
PRORRATA IVA A CORTO PLAZO</t>
        </r>
      </text>
    </comment>
    <comment ref="E66" authorId="2" shapeId="0" xr:uid="{08F62204-5998-4706-8FD5-7C26C6A85509}">
      <text>
        <r>
          <rPr>
            <b/>
            <sz val="9"/>
            <color indexed="81"/>
            <rFont val="Tahoma"/>
            <charset val="1"/>
          </rPr>
          <t>Ana Amigo:</t>
        </r>
        <r>
          <rPr>
            <sz val="9"/>
            <color indexed="81"/>
            <rFont val="Tahoma"/>
            <charset val="1"/>
          </rPr>
          <t xml:space="preserve">
PROVISIONS PAGUES EXTRES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Mònica González Serra</author>
  </authors>
  <commentList>
    <comment ref="E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Mònica González Serra:</t>
        </r>
        <r>
          <rPr>
            <sz val="9"/>
            <color indexed="81"/>
            <rFont val="Tahoma"/>
            <family val="2"/>
          </rPr>
          <t xml:space="preserve">
AL 4T L'IMPORT ÉS EL MATEIX QUE LA COLUMNA ANTERIOR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Amigo</author>
  </authors>
  <commentList>
    <comment ref="C19" authorId="0" shapeId="0" xr:uid="{0EA40F91-0C17-427A-BABF-31D111D09DD4}">
      <text>
        <r>
          <rPr>
            <b/>
            <sz val="9"/>
            <color indexed="81"/>
            <rFont val="Tahoma"/>
            <charset val="1"/>
          </rPr>
          <t>Ana Amigo:</t>
        </r>
        <r>
          <rPr>
            <sz val="9"/>
            <color indexed="81"/>
            <rFont val="Tahoma"/>
            <charset val="1"/>
          </rPr>
          <t xml:space="preserve">
MARINA+PAU ROIG+NÚRIA+ERIC</t>
        </r>
      </text>
    </comment>
  </commentList>
</comments>
</file>

<file path=xl/sharedStrings.xml><?xml version="1.0" encoding="utf-8"?>
<sst xmlns="http://schemas.openxmlformats.org/spreadsheetml/2006/main" count="279" uniqueCount="239">
  <si>
    <t>EJECUCIONES TRIMESTRALES DE LAS ENTIDADES LOCALES TRIMESTRE</t>
  </si>
  <si>
    <t>Estimaciones actuales de cierre ejercicio</t>
  </si>
  <si>
    <t>Situación fin trimestre vencido</t>
  </si>
  <si>
    <t>Información referida al período:</t>
  </si>
  <si>
    <t>A) ACTIVO NO CORRIENTE</t>
  </si>
  <si>
    <t>II. Inmovilizado material</t>
  </si>
  <si>
    <t>III. Inversiones immobiliarias</t>
  </si>
  <si>
    <t>V. Inversiones financieras a largo plazo.</t>
  </si>
  <si>
    <t>VI. Activos por impuesto diferido.</t>
  </si>
  <si>
    <t>VII. Deudores comerciales no corrientes.</t>
  </si>
  <si>
    <t>B) ACTIVO CORRIENTE</t>
  </si>
  <si>
    <t>I. Existencias</t>
  </si>
  <si>
    <t>II. Deudores comerciales y otras cuentas a cobrar.</t>
  </si>
  <si>
    <t xml:space="preserve">     1. Clientes por ventas y prestaciones de servicios.</t>
  </si>
  <si>
    <t xml:space="preserve">     2. Accionistas (socios) por desembolsos exigidos.</t>
  </si>
  <si>
    <t xml:space="preserve">     3. Otros deudores.</t>
  </si>
  <si>
    <t>III. Inversiones en empresas del grupo y asociadas a corto plazo.</t>
  </si>
  <si>
    <t>IV. Inversiones financieras a corto plazo.</t>
  </si>
  <si>
    <t>V. Periodificaciones a corto plazo.</t>
  </si>
  <si>
    <t>VI. Efectivo y otros activos líquidos equivalentes.</t>
  </si>
  <si>
    <t>TOTAL ACTIVO (A+B)</t>
  </si>
  <si>
    <t>ACTIVO</t>
  </si>
  <si>
    <t>20, (280), (290)</t>
  </si>
  <si>
    <t>21, (281), (291), 23</t>
  </si>
  <si>
    <t>22, (282), (292)</t>
  </si>
  <si>
    <t>2403, 2404, 2413, 2414, 2423, 2424, (2493), (2494), (2933), (2934), (2943), (2944), (2953), (2954)</t>
  </si>
  <si>
    <t>2405, 2415, 2425, (2495), 250, 251, 252, 253, 254, 255, 258, (259), 26, (2935), (2945), (2955), (296), (297), (298)</t>
  </si>
  <si>
    <t>30, 31, 32, 33, 34, 35, 36, (39), 407</t>
  </si>
  <si>
    <t>430, 431, 432, 433, 434, 435, 436, (437), (490), (493)</t>
  </si>
  <si>
    <t>44, 460, 470, 471, 472, 544</t>
  </si>
  <si>
    <t xml:space="preserve">5303, 5304, 5313, 5314, 5323, 5324, 5333, 5334, 5343, 5344, 5353, 5354, (5393), (5394), 5523, 5524, (5933), (5934), (5943), (5944), (5953), (5954) </t>
  </si>
  <si>
    <t>5305, 5315, 5325, 5335, 5345, 5355, (5395), 540, 541, 542, 543, 545, 546, 547, 548, (549), 551, 5525, 5590, 565, 566, (5935), (5945), (5955), (596), (597), (598)</t>
  </si>
  <si>
    <t>480, 567</t>
  </si>
  <si>
    <t>PATRIMONIO NETO Y PASIVO</t>
  </si>
  <si>
    <t>A) PATRIMONIO NETO</t>
  </si>
  <si>
    <t>A.1) Fondos propios</t>
  </si>
  <si>
    <t xml:space="preserve">         I. Capital</t>
  </si>
  <si>
    <t xml:space="preserve">             1. Capital escriturado</t>
  </si>
  <si>
    <t xml:space="preserve">             2. (Capital no exigido)</t>
  </si>
  <si>
    <t xml:space="preserve">        II. Prima de emisión</t>
  </si>
  <si>
    <t xml:space="preserve">       III. Reservas</t>
  </si>
  <si>
    <t xml:space="preserve">       IV. (Acciones y participaciones en patrimonio propias).</t>
  </si>
  <si>
    <t xml:space="preserve">        V. Resultado de ejercicios anteriores.</t>
  </si>
  <si>
    <t xml:space="preserve">       VI. Otras aportaciones de socios.</t>
  </si>
  <si>
    <t xml:space="preserve">       VII. Resultado de ejercicio.</t>
  </si>
  <si>
    <t xml:space="preserve">       VIII. (Dividendo a cuenta).</t>
  </si>
  <si>
    <t>A.2) Ajustes en patrimonio neto.</t>
  </si>
  <si>
    <t>A.3) Subvenciones, donaciones y legados recibidos.</t>
  </si>
  <si>
    <t>100, 101, 102</t>
  </si>
  <si>
    <t>(1030), (1040)</t>
  </si>
  <si>
    <t>112, 113, 114, 119</t>
  </si>
  <si>
    <t>(108), (109)</t>
  </si>
  <si>
    <t>120, (121)</t>
  </si>
  <si>
    <t>(557)</t>
  </si>
  <si>
    <t>130, 131, 132</t>
  </si>
  <si>
    <t>B) PASIVO NO CORRIENTE</t>
  </si>
  <si>
    <t>I. Provisiones a largo plazo</t>
  </si>
  <si>
    <t>II. Deudas a largo plazo.</t>
  </si>
  <si>
    <t xml:space="preserve">     1. Deudas con entidades de crédito.</t>
  </si>
  <si>
    <t xml:space="preserve">     2. Acreedores por arrendamiento financiero.</t>
  </si>
  <si>
    <t xml:space="preserve">     3. Otras deudas a largo plazo.</t>
  </si>
  <si>
    <t>1605, 170</t>
  </si>
  <si>
    <t>1625, 174</t>
  </si>
  <si>
    <t>1615, 1635, 171, 172, 173, 175, 176, 177, 180, 185</t>
  </si>
  <si>
    <t>1603, 1604, 1613, 1614, 1623, 1624, 1633, 1634</t>
  </si>
  <si>
    <t>III. Deudas con empresas del grupo y asociadas a largo plazo</t>
  </si>
  <si>
    <t>IV. Pasivos por impuesto diferido.</t>
  </si>
  <si>
    <t>V. Periodificaciones a largo plazo.</t>
  </si>
  <si>
    <t>VI. Acreedores comerciales no corrientes.</t>
  </si>
  <si>
    <t>VII. Deudas con características especiales a largo plazo.</t>
  </si>
  <si>
    <t>C) PASIVO CORRIENTE.</t>
  </si>
  <si>
    <t>I. Provisiones a corto plazo.</t>
  </si>
  <si>
    <t>499, 529</t>
  </si>
  <si>
    <t>II. Deudas a corto plazo.</t>
  </si>
  <si>
    <t>5105, 520, 527</t>
  </si>
  <si>
    <t>5125, 524</t>
  </si>
  <si>
    <t xml:space="preserve">     3. Otras deudas a corto plazo</t>
  </si>
  <si>
    <t>(1034),  (1044), (190), (192), 194, 500, 505, 506, 509, 5115, 5135, 5145, 521, 522, 523, 525, 526, 528, 551, 5525, 555, 5565, 5566, 5595, 560, 561</t>
  </si>
  <si>
    <t>5103, 5104, 5113, 5114, 5123, 5124, 5133, 5134, 5143, 5144, 5523, 5524, 5563, 5564</t>
  </si>
  <si>
    <t>III. Deudas con empresas del grupo y asociadas a corto plazo.</t>
  </si>
  <si>
    <t>IV. Acreedores comercialesy otras cuentas a pagar.</t>
  </si>
  <si>
    <t>400, 401, 403, 404, 405, (406)</t>
  </si>
  <si>
    <t xml:space="preserve">      1. Proveedores</t>
  </si>
  <si>
    <t>41, 438, 465, 475, 476, 477</t>
  </si>
  <si>
    <t xml:space="preserve">      2. Otros acreedores.</t>
  </si>
  <si>
    <t>485, 568</t>
  </si>
  <si>
    <t>V. Periodificaciones a corto plazo</t>
  </si>
  <si>
    <t>VI. Deuda con características especiales a corto plazo.</t>
  </si>
  <si>
    <t>TOTAL PATRIMONIO NETO Y PASIVO (A+B+C)</t>
  </si>
  <si>
    <t>I. Inmovilizado intangible</t>
  </si>
  <si>
    <t>IV. Inversiones en empresas del grupo y asociadas a largo plazo.</t>
  </si>
  <si>
    <t>Fórmula</t>
  </si>
  <si>
    <t>CUENTA  DE PÉRDIDAS Y GANANCIAS</t>
  </si>
  <si>
    <t>700, 701, 702, 703, 704, 705, (706), (708), (709)</t>
  </si>
  <si>
    <t>1. Importe neto de la cifra de negocio</t>
  </si>
  <si>
    <t>2. Variación de existencias de productos terminador y en curso de fabricación.</t>
  </si>
  <si>
    <t>3. Trabajos realitzados por la empresa para su activo</t>
  </si>
  <si>
    <t>4. Aprovisionamientos</t>
  </si>
  <si>
    <t>5. Otros ingresos de explotación.</t>
  </si>
  <si>
    <t>6. Gastos de personal.</t>
  </si>
  <si>
    <t>7. Otros gastos de explotación.</t>
  </si>
  <si>
    <t>9. Imputación de subvencioses de inmovilizado no financiero y otras.</t>
  </si>
  <si>
    <t>8. Amortización de inmovilizado</t>
  </si>
  <si>
    <t>10. Excesos de provisiones</t>
  </si>
  <si>
    <t>11. Deterioro y resultado por enajenaciones del inmovilizado.</t>
  </si>
  <si>
    <t>11a. Subvenciones concedidas y transferencias realizadas por la entidad.</t>
  </si>
  <si>
    <t xml:space="preserve"> - al sector público local de carácter administrativo.</t>
  </si>
  <si>
    <t>- al sector público local de carácter empresarial o fundacional.</t>
  </si>
  <si>
    <t>- a otros</t>
  </si>
  <si>
    <t>12. Otros resultados</t>
  </si>
  <si>
    <t>A) RESULTADO DE EXPLOTACIÓN (1+2+3+4+5+6+7+8+9+10+11+11a+12)</t>
  </si>
  <si>
    <t>13. Ingresos financieros.</t>
  </si>
  <si>
    <t>14. Gastos financieros.</t>
  </si>
  <si>
    <t>15. Variación de valor razonable en instumentos financieros.</t>
  </si>
  <si>
    <t>16. Diferencias de cambio.</t>
  </si>
  <si>
    <t>18. Otros ingresos y gastos de carácter financiero.</t>
  </si>
  <si>
    <t>B) RESULTADO FINANCIERO (13+14+15+16+17+18)</t>
  </si>
  <si>
    <t>C) RESULTADO ANTES DE IMPUESTOS (A+B)</t>
  </si>
  <si>
    <t>19. Impuestos sobre beneficios.</t>
  </si>
  <si>
    <t>D) RESULTADO DEL EJERCICIO (C+19)</t>
  </si>
  <si>
    <t>17. Deterioro y resultado por enajenaciones de instrumentos financieros.</t>
  </si>
  <si>
    <t>71*, 7930, (6980)</t>
  </si>
  <si>
    <t>73</t>
  </si>
  <si>
    <t>(600), (601), (602), 606, (607), 608, 609, 61*, (6931), (6932), (6933), 7931, 7932, 7933</t>
  </si>
  <si>
    <t>740, 747, 75</t>
  </si>
  <si>
    <t>(64)</t>
  </si>
  <si>
    <t>(62), (631), (634), 636, 639, (65), (694), (695), 794, 7954</t>
  </si>
  <si>
    <t>(68)</t>
  </si>
  <si>
    <t>746**</t>
  </si>
  <si>
    <t>7951, 7952, 7955</t>
  </si>
  <si>
    <t>(670), (671), (672), (690), (691), (692), 770, 771, 772, 790, 791, 792</t>
  </si>
  <si>
    <t>760, 761, 762, 769, 746</t>
  </si>
  <si>
    <t>(660), (661), (662), (664), (665), (669)</t>
  </si>
  <si>
    <t>(663), 763</t>
  </si>
  <si>
    <t>(668), 768</t>
  </si>
  <si>
    <t xml:space="preserve">(666), (667), (673), (675), (696), (697), (698), (699), 766, 773, 775, 796, 797, 798, 799 </t>
  </si>
  <si>
    <t>(6300)*, 6301*, (633), 638</t>
  </si>
  <si>
    <t>Administracion General y Resto de sectores</t>
  </si>
  <si>
    <t>Datos de plantillas y retribuciones de un determinado sector.</t>
  </si>
  <si>
    <t>Número total de efectivos</t>
  </si>
  <si>
    <t>Importe total de Gastos</t>
  </si>
  <si>
    <t>Grupo de personal</t>
  </si>
  <si>
    <t>Número de efectivos a fin de trimestre vencido</t>
  </si>
  <si>
    <t>Sueldos y salarios (excepto variable)</t>
  </si>
  <si>
    <t>Retribución variable</t>
  </si>
  <si>
    <t>Planes de Pensiones</t>
  </si>
  <si>
    <t>Otras retribuciones</t>
  </si>
  <si>
    <t>Total Retribuciones.</t>
  </si>
  <si>
    <t>Retrubuciones distribuidas por grupos</t>
  </si>
  <si>
    <t>Organos de Gobierno</t>
  </si>
  <si>
    <t>Máximos reponsables</t>
  </si>
  <si>
    <t>Resto de personal directivo</t>
  </si>
  <si>
    <t>Laboral contrato indefinido</t>
  </si>
  <si>
    <t>Laboral duración determinada</t>
  </si>
  <si>
    <t>Otro personal</t>
  </si>
  <si>
    <t>Total.</t>
  </si>
  <si>
    <t>Gastos distribuidos por grupos de personal.</t>
  </si>
  <si>
    <t>Gastos comunes sin distribuir por grupos</t>
  </si>
  <si>
    <t>Concepto</t>
  </si>
  <si>
    <t>Imp. Ejecutado a fin trimestre vencido</t>
  </si>
  <si>
    <t>Acción social</t>
  </si>
  <si>
    <t>Seguridad Social</t>
  </si>
  <si>
    <t>Total gastos comunes</t>
  </si>
  <si>
    <t>CONCEPTO</t>
  </si>
  <si>
    <t>COBROS / PAGOS ACUMULADOS HASTA FINAL TRIMESTRE VENCIDO (2)</t>
  </si>
  <si>
    <t>Saldo inicial de Tesoreria al comienzo del periodo (1)</t>
  </si>
  <si>
    <t>Flujo de efectivo actividades explotación</t>
  </si>
  <si>
    <t>Flujo de efectivo actividades de inversión</t>
  </si>
  <si>
    <t xml:space="preserve">     Cobros por Desinversiones</t>
  </si>
  <si>
    <t xml:space="preserve">     Pagos por inversiones</t>
  </si>
  <si>
    <t>Flujo de efectivo por actividades de financiación</t>
  </si>
  <si>
    <t xml:space="preserve">     Cobros por actividades de financiación</t>
  </si>
  <si>
    <t xml:space="preserve">     Pagos por actividades de financiación</t>
  </si>
  <si>
    <t>Efecto de las variaciones de tipo de cambio</t>
  </si>
  <si>
    <t>Saldo de Caja</t>
  </si>
  <si>
    <t>INFORMO:</t>
  </si>
  <si>
    <t>El director</t>
  </si>
  <si>
    <t>ANNEX 1. - FORMULARI F.1.3.1 BALANCE (Model PYMES)</t>
  </si>
  <si>
    <t>ANNEX 2 - FORMULARI F.1.3.2 CONTABILIDAD PYMES - Actualización Cuenta de Pérdidas y Ganancias (PYMES)</t>
  </si>
  <si>
    <t>ANNEX 3 - FORMULARI F1.2.12. Situación de ejecución de efectivos</t>
  </si>
  <si>
    <t>ANNEX 4 - FORMULARI F1.2.9. CALENDARIO Y PRESUPUESTO DE TESORERÍA</t>
  </si>
  <si>
    <t>Resultat de l'exercici segons balanç</t>
  </si>
  <si>
    <t xml:space="preserve">VERIFICACIÓ </t>
  </si>
  <si>
    <t xml:space="preserve">DIFERÈNCIA HA SER ZERO </t>
  </si>
  <si>
    <t>Despesa de personal PYG</t>
  </si>
  <si>
    <t>EXISTENCIES A CAIXA SEGONS BALANÇ</t>
  </si>
  <si>
    <t xml:space="preserve">DIFERÈNCIA HA DE SER ZERO </t>
  </si>
  <si>
    <t xml:space="preserve">F.1.2.B1 ACTUALIZACIÓN DE LA CAPACIDAD/NECESIDAD DE FINANCIACION </t>
  </si>
  <si>
    <t xml:space="preserve">CONCEPTO </t>
  </si>
  <si>
    <t xml:space="preserve">Previsiones iniciales </t>
  </si>
  <si>
    <t xml:space="preserve">Previsión de cierre final de ejercicio </t>
  </si>
  <si>
    <t xml:space="preserve">Ingresos no financieros a efectos de Contabilidad Nacional </t>
  </si>
  <si>
    <t>Importe neto de cifra de negocios</t>
  </si>
  <si>
    <t xml:space="preserve">Trabajos previsto realizar por la empresa para su activo </t>
  </si>
  <si>
    <t>Ingresos accesorios y otros ingresos de la gestión corriente</t>
  </si>
  <si>
    <t>Subvenciones y transferencias corrientes</t>
  </si>
  <si>
    <t>Ingresos financieros por intereses</t>
  </si>
  <si>
    <t>Ingresos de participaciones en instrumentos de patrimonio (dividendos)</t>
  </si>
  <si>
    <t xml:space="preserve">Ingresos excepcionales </t>
  </si>
  <si>
    <t xml:space="preserve">Aportaciones patrimoniales </t>
  </si>
  <si>
    <t xml:space="preserve">Subvenciones de capital previsto recibir </t>
  </si>
  <si>
    <t xml:space="preserve">Gatos no financieros a efectos de Contabilidad Nacional </t>
  </si>
  <si>
    <t xml:space="preserve">Aprovisionamientos </t>
  </si>
  <si>
    <t>Gastos de personal</t>
  </si>
  <si>
    <t xml:space="preserve">Otros gastos de explotación </t>
  </si>
  <si>
    <t>Gastos financieros y asimilados</t>
  </si>
  <si>
    <t>Impuesto de Sociedades</t>
  </si>
  <si>
    <t xml:space="preserve">Otros impuestos </t>
  </si>
  <si>
    <t>Gatos excepcionales</t>
  </si>
  <si>
    <t xml:space="preserve">Variaciones del Immovilizado material e inmaterial intangible; de inversiones inmobiliarias; de existencias </t>
  </si>
  <si>
    <t>Variación de existencias de productos terminados y en curso de fabricación de la cuenta de PYG</t>
  </si>
  <si>
    <t xml:space="preserve">Aplicación de provisiones </t>
  </si>
  <si>
    <t>Inversiones efectuadas por cuenta de Administraciones y Entidades Públicas</t>
  </si>
  <si>
    <t>Aydas, transferencias y subvenciones concedidas</t>
  </si>
  <si>
    <t xml:space="preserve">Diferencia </t>
  </si>
  <si>
    <t xml:space="preserve">Subvenció corrent de l'Ajuntament </t>
  </si>
  <si>
    <t xml:space="preserve">Subvenció de capital de l'Ajuntament </t>
  </si>
  <si>
    <t>Altres ingressos d'explotació PYG</t>
  </si>
  <si>
    <t xml:space="preserve">VERIFCACIÓ </t>
  </si>
  <si>
    <t xml:space="preserve">Ingressos C/N finançament </t>
  </si>
  <si>
    <t xml:space="preserve">Diferència ha de ser zero </t>
  </si>
  <si>
    <t>Altres despeses d'explotació PYG</t>
  </si>
  <si>
    <t xml:space="preserve">Despeses C/N finançament </t>
  </si>
  <si>
    <t>Compra inversions</t>
  </si>
  <si>
    <t xml:space="preserve">DIFERÈNCIA ENTRE ACTIU I PASSIU HA SER ZERO </t>
  </si>
  <si>
    <t>aquesta dada s'ha d'omplir sempre</t>
  </si>
  <si>
    <t xml:space="preserve">Cobros subvenció de capital </t>
  </si>
  <si>
    <t>Pagament inversions</t>
  </si>
  <si>
    <t xml:space="preserve"> </t>
  </si>
  <si>
    <t>previsió</t>
  </si>
  <si>
    <t>Que el balanç, el compte de pèrdues i guanys, la situació d'execució d'efectius i el calendari y pressupost de tresoreria relatius a l'execució del 1º trimestre del 2024 de l'Empresa Pública Empresarial Radio Arenys són que s'inclouen en l'Annex 1, Annex 2, Annex 3 i Annex 4.</t>
  </si>
  <si>
    <t>Eduard Mas Escuala, director de l'Entitat Pública Empresarial Radio Arenys de Mar, amb CIF  per tal que l'Ajuntament d'Arenys de Mar pugui complir amb l'obligació de comunicació al Ministeri d'Economia i Hisenda de les Execucions trimestrals corresponent al 2 trimestre del 2024,</t>
  </si>
  <si>
    <t xml:space="preserve">      3. Personal</t>
  </si>
  <si>
    <t>Joan Garcia Gonzalez</t>
  </si>
  <si>
    <t>1T 2026</t>
  </si>
  <si>
    <t>1T2026</t>
  </si>
  <si>
    <t>Previsión inicial 2026</t>
  </si>
  <si>
    <t>31/XII/2026</t>
  </si>
  <si>
    <t>Arenys de Mar, a 27 d'abril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</si>
</sst>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u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2" fillId="7" borderId="0" applyNumberFormat="0" applyBorder="0" applyAlignment="0" applyProtection="0"/>
    <xf numFmtId="44" fontId="4" fillId="0" borderId="0" applyFont="0" applyFill="0" applyBorder="0" applyAlignment="0" applyProtection="0"/>
    <xf numFmtId="0" fontId="13" fillId="8" borderId="0" applyNumberFormat="0" applyBorder="0" applyAlignment="0" applyProtection="0"/>
  </cellStyleXfs>
  <cellXfs count="107">
    <xf numFmtId="0" fontId="0" fillId="0" borderId="0" xfId="0"/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49" fontId="0" fillId="0" borderId="0" xfId="0" applyNumberFormat="1" applyAlignment="1">
      <alignment horizontal="right" vertical="center" wrapText="1"/>
    </xf>
    <xf numFmtId="49" fontId="6" fillId="0" borderId="0" xfId="0" applyNumberFormat="1" applyFont="1" applyAlignment="1">
      <alignment horizontal="right" vertical="center" wrapText="1"/>
    </xf>
    <xf numFmtId="4" fontId="6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4" fontId="0" fillId="0" borderId="0" xfId="0" applyNumberFormat="1" applyAlignment="1">
      <alignment vertical="center" wrapText="1"/>
    </xf>
    <xf numFmtId="4" fontId="6" fillId="2" borderId="0" xfId="0" applyNumberFormat="1" applyFont="1" applyFill="1" applyAlignment="1">
      <alignment horizontal="right" vertical="center" wrapText="1"/>
    </xf>
    <xf numFmtId="4" fontId="0" fillId="2" borderId="0" xfId="0" applyNumberFormat="1" applyFill="1" applyAlignment="1">
      <alignment horizontal="right" vertical="center" wrapText="1"/>
    </xf>
    <xf numFmtId="4" fontId="6" fillId="2" borderId="0" xfId="0" applyNumberFormat="1" applyFont="1" applyFill="1" applyAlignment="1">
      <alignment vertical="center" wrapText="1"/>
    </xf>
    <xf numFmtId="49" fontId="6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/>
    </xf>
    <xf numFmtId="4" fontId="6" fillId="2" borderId="1" xfId="0" applyNumberFormat="1" applyFont="1" applyFill="1" applyBorder="1" applyAlignment="1">
      <alignment vertical="center" wrapText="1"/>
    </xf>
    <xf numFmtId="49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0" fillId="2" borderId="1" xfId="0" applyNumberForma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0" fillId="0" borderId="0" xfId="0" applyNumberForma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2" fontId="0" fillId="0" borderId="2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0" xfId="0" applyFont="1"/>
    <xf numFmtId="0" fontId="8" fillId="0" borderId="0" xfId="0" applyFont="1"/>
    <xf numFmtId="0" fontId="6" fillId="0" borderId="2" xfId="0" applyFont="1" applyBorder="1" applyAlignment="1">
      <alignment vertical="center"/>
    </xf>
    <xf numFmtId="0" fontId="0" fillId="0" borderId="2" xfId="0" applyBorder="1"/>
    <xf numFmtId="4" fontId="0" fillId="0" borderId="2" xfId="0" applyNumberFormat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" fontId="6" fillId="3" borderId="0" xfId="0" applyNumberFormat="1" applyFont="1" applyFill="1" applyAlignment="1">
      <alignment horizontal="right" vertical="center" wrapText="1"/>
    </xf>
    <xf numFmtId="4" fontId="6" fillId="2" borderId="3" xfId="0" applyNumberFormat="1" applyFont="1" applyFill="1" applyBorder="1"/>
    <xf numFmtId="2" fontId="6" fillId="2" borderId="2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/>
    </xf>
    <xf numFmtId="2" fontId="6" fillId="2" borderId="3" xfId="0" applyNumberFormat="1" applyFont="1" applyFill="1" applyBorder="1"/>
    <xf numFmtId="0" fontId="6" fillId="3" borderId="2" xfId="0" applyFont="1" applyFill="1" applyBorder="1" applyAlignment="1">
      <alignment horizontal="center" vertical="center" wrapText="1"/>
    </xf>
    <xf numFmtId="0" fontId="6" fillId="2" borderId="2" xfId="0" applyFont="1" applyFill="1" applyBorder="1"/>
    <xf numFmtId="44" fontId="6" fillId="2" borderId="2" xfId="2" applyFont="1" applyFill="1" applyBorder="1"/>
    <xf numFmtId="44" fontId="4" fillId="0" borderId="2" xfId="2" applyFont="1" applyBorder="1"/>
    <xf numFmtId="0" fontId="0" fillId="0" borderId="2" xfId="0" applyBorder="1" applyAlignment="1">
      <alignment wrapText="1"/>
    </xf>
    <xf numFmtId="44" fontId="4" fillId="2" borderId="2" xfId="2" applyFont="1" applyFill="1" applyBorder="1"/>
    <xf numFmtId="44" fontId="6" fillId="2" borderId="2" xfId="0" applyNumberFormat="1" applyFont="1" applyFill="1" applyBorder="1"/>
    <xf numFmtId="44" fontId="13" fillId="8" borderId="2" xfId="3" applyNumberFormat="1" applyBorder="1"/>
    <xf numFmtId="44" fontId="0" fillId="2" borderId="2" xfId="0" applyNumberFormat="1" applyFill="1" applyBorder="1"/>
    <xf numFmtId="0" fontId="6" fillId="2" borderId="2" xfId="0" applyFont="1" applyFill="1" applyBorder="1" applyAlignment="1">
      <alignment horizontal="left" vertical="center" wrapText="1"/>
    </xf>
    <xf numFmtId="4" fontId="13" fillId="8" borderId="2" xfId="3" applyNumberFormat="1" applyBorder="1" applyAlignment="1">
      <alignment horizontal="center" vertical="center" wrapText="1"/>
    </xf>
    <xf numFmtId="4" fontId="6" fillId="2" borderId="2" xfId="0" applyNumberFormat="1" applyFont="1" applyFill="1" applyBorder="1"/>
    <xf numFmtId="0" fontId="6" fillId="2" borderId="2" xfId="0" applyFont="1" applyFill="1" applyBorder="1" applyAlignment="1">
      <alignment horizontal="left" vertical="center"/>
    </xf>
    <xf numFmtId="4" fontId="13" fillId="8" borderId="2" xfId="3" applyNumberFormat="1" applyBorder="1" applyAlignment="1"/>
    <xf numFmtId="4" fontId="6" fillId="2" borderId="2" xfId="0" applyNumberFormat="1" applyFont="1" applyFill="1" applyBorder="1" applyAlignment="1">
      <alignment vertical="center" wrapText="1"/>
    </xf>
    <xf numFmtId="4" fontId="13" fillId="8" borderId="2" xfId="3" applyNumberFormat="1" applyBorder="1" applyAlignment="1">
      <alignment vertical="center" wrapText="1"/>
    </xf>
    <xf numFmtId="44" fontId="9" fillId="0" borderId="0" xfId="2" applyFont="1"/>
    <xf numFmtId="4" fontId="5" fillId="0" borderId="0" xfId="0" applyNumberFormat="1" applyFont="1" applyAlignment="1">
      <alignment horizontal="right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/>
    <xf numFmtId="4" fontId="10" fillId="0" borderId="0" xfId="0" applyNumberFormat="1" applyFont="1" applyAlignment="1">
      <alignment horizontal="right" vertical="center" wrapText="1"/>
    </xf>
    <xf numFmtId="44" fontId="4" fillId="4" borderId="2" xfId="2" applyFont="1" applyFill="1" applyBorder="1"/>
    <xf numFmtId="4" fontId="12" fillId="7" borderId="0" xfId="1" applyNumberFormat="1" applyAlignment="1">
      <alignment horizontal="right" vertical="center" wrapText="1"/>
    </xf>
    <xf numFmtId="4" fontId="12" fillId="7" borderId="2" xfId="1" applyNumberFormat="1" applyBorder="1" applyAlignment="1">
      <alignment horizontal="center" vertical="center" wrapText="1"/>
    </xf>
    <xf numFmtId="44" fontId="12" fillId="7" borderId="2" xfId="1" applyNumberFormat="1" applyBorder="1"/>
    <xf numFmtId="4" fontId="9" fillId="0" borderId="0" xfId="0" applyNumberFormat="1" applyFont="1" applyAlignment="1">
      <alignment vertical="center" wrapText="1"/>
    </xf>
    <xf numFmtId="4" fontId="0" fillId="0" borderId="0" xfId="0" applyNumberFormat="1"/>
    <xf numFmtId="44" fontId="1" fillId="0" borderId="2" xfId="2" applyFont="1" applyBorder="1"/>
    <xf numFmtId="4" fontId="6" fillId="9" borderId="0" xfId="0" applyNumberFormat="1" applyFont="1" applyFill="1" applyAlignment="1">
      <alignment vertical="center" wrapText="1"/>
    </xf>
    <xf numFmtId="4" fontId="10" fillId="0" borderId="0" xfId="1" applyNumberFormat="1" applyFont="1" applyFill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4" fontId="15" fillId="0" borderId="0" xfId="1" applyNumberFormat="1" applyFont="1" applyFill="1" applyAlignment="1">
      <alignment horizontal="right" vertical="center" wrapText="1"/>
    </xf>
    <xf numFmtId="4" fontId="12" fillId="0" borderId="0" xfId="1" applyNumberFormat="1" applyFill="1" applyAlignment="1">
      <alignment horizontal="right" vertical="center" wrapText="1"/>
    </xf>
    <xf numFmtId="0" fontId="14" fillId="0" borderId="0" xfId="0" applyFont="1"/>
    <xf numFmtId="0" fontId="10" fillId="0" borderId="0" xfId="0" applyFont="1" applyAlignment="1">
      <alignment horizontal="right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19" fillId="0" borderId="0" xfId="0" applyFont="1" applyAlignment="1">
      <alignment vertical="center" wrapText="1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4" fontId="20" fillId="0" borderId="0" xfId="0" applyNumberFormat="1" applyFont="1" applyAlignment="1">
      <alignment horizontal="right" vertical="center"/>
    </xf>
    <xf numFmtId="49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0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left"/>
    </xf>
    <xf numFmtId="0" fontId="0" fillId="6" borderId="0" xfId="0" applyFill="1" applyAlignment="1">
      <alignment horizontal="left"/>
    </xf>
  </cellXfs>
  <cellStyles count="4">
    <cellStyle name="Incorrecto" xfId="1" builtinId="27"/>
    <cellStyle name="Moneda" xfId="2" builtinId="4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23"/>
  <sheetViews>
    <sheetView workbookViewId="0">
      <selection activeCell="C21" sqref="C21"/>
    </sheetView>
  </sheetViews>
  <sheetFormatPr baseColWidth="10" defaultRowHeight="15" x14ac:dyDescent="0.25"/>
  <sheetData>
    <row r="3" spans="1:7" s="7" customFormat="1" ht="15" customHeight="1" x14ac:dyDescent="0.25">
      <c r="A3" s="91" t="s">
        <v>231</v>
      </c>
      <c r="B3" s="91"/>
      <c r="C3" s="91"/>
      <c r="D3" s="91"/>
      <c r="E3" s="91"/>
      <c r="F3" s="91"/>
      <c r="G3" s="91"/>
    </row>
    <row r="4" spans="1:7" s="9" customFormat="1" x14ac:dyDescent="0.25">
      <c r="A4" s="91"/>
      <c r="B4" s="91"/>
      <c r="C4" s="91"/>
      <c r="D4" s="91"/>
      <c r="E4" s="91"/>
      <c r="F4" s="91"/>
      <c r="G4" s="91"/>
    </row>
    <row r="5" spans="1:7" s="9" customFormat="1" x14ac:dyDescent="0.25">
      <c r="A5" s="91"/>
      <c r="B5" s="91"/>
      <c r="C5" s="91"/>
      <c r="D5" s="91"/>
      <c r="E5" s="91"/>
      <c r="F5" s="91"/>
      <c r="G5" s="91"/>
    </row>
    <row r="6" spans="1:7" x14ac:dyDescent="0.25">
      <c r="A6" s="91"/>
      <c r="B6" s="91"/>
      <c r="C6" s="91"/>
      <c r="D6" s="91"/>
      <c r="E6" s="91"/>
      <c r="F6" s="91"/>
      <c r="G6" s="91"/>
    </row>
    <row r="8" spans="1:7" x14ac:dyDescent="0.25">
      <c r="A8" s="23" t="s">
        <v>175</v>
      </c>
    </row>
    <row r="10" spans="1:7" ht="15" customHeight="1" x14ac:dyDescent="0.25">
      <c r="A10" s="92" t="s">
        <v>230</v>
      </c>
      <c r="B10" s="92"/>
      <c r="C10" s="92"/>
      <c r="D10" s="92"/>
      <c r="E10" s="92"/>
      <c r="F10" s="92"/>
      <c r="G10" s="92"/>
    </row>
    <row r="11" spans="1:7" x14ac:dyDescent="0.25">
      <c r="A11" s="92"/>
      <c r="B11" s="92"/>
      <c r="C11" s="92"/>
      <c r="D11" s="92"/>
      <c r="E11" s="92"/>
      <c r="F11" s="92"/>
      <c r="G11" s="92"/>
    </row>
    <row r="12" spans="1:7" x14ac:dyDescent="0.25">
      <c r="A12" s="92"/>
      <c r="B12" s="92"/>
      <c r="C12" s="92"/>
      <c r="D12" s="92"/>
      <c r="E12" s="92"/>
      <c r="F12" s="92"/>
      <c r="G12" s="92"/>
    </row>
    <row r="13" spans="1:7" ht="15" customHeight="1" x14ac:dyDescent="0.25">
      <c r="A13" s="92"/>
      <c r="B13" s="92"/>
      <c r="C13" s="92"/>
      <c r="D13" s="92"/>
      <c r="E13" s="92"/>
      <c r="F13" s="92"/>
      <c r="G13" s="92"/>
    </row>
    <row r="14" spans="1:7" x14ac:dyDescent="0.25">
      <c r="A14" s="92"/>
      <c r="B14" s="92"/>
      <c r="C14" s="92"/>
      <c r="D14" s="92"/>
      <c r="E14" s="92"/>
      <c r="F14" s="92"/>
      <c r="G14" s="92"/>
    </row>
    <row r="17" spans="1:1" x14ac:dyDescent="0.25">
      <c r="A17" t="s">
        <v>238</v>
      </c>
    </row>
    <row r="22" spans="1:1" x14ac:dyDescent="0.25">
      <c r="A22" t="s">
        <v>176</v>
      </c>
    </row>
    <row r="23" spans="1:1" x14ac:dyDescent="0.25">
      <c r="A23" t="s">
        <v>233</v>
      </c>
    </row>
  </sheetData>
  <mergeCells count="2">
    <mergeCell ref="A3:G6"/>
    <mergeCell ref="A10:G14"/>
  </mergeCells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2"/>
  <sheetViews>
    <sheetView tabSelected="1" topLeftCell="A19" workbookViewId="0">
      <selection activeCell="F27" sqref="F27"/>
    </sheetView>
  </sheetViews>
  <sheetFormatPr baseColWidth="10" defaultRowHeight="15" x14ac:dyDescent="0.25"/>
  <cols>
    <col min="1" max="1" width="28.5703125" style="10" customWidth="1"/>
    <col min="2" max="2" width="61.7109375" style="2" bestFit="1" customWidth="1"/>
    <col min="3" max="3" width="11.42578125" style="15"/>
    <col min="4" max="4" width="14.140625" style="15" customWidth="1"/>
    <col min="5" max="6" width="11.42578125" style="15"/>
  </cols>
  <sheetData>
    <row r="1" spans="1:14" s="9" customFormat="1" x14ac:dyDescent="0.25">
      <c r="A1" s="22" t="s">
        <v>0</v>
      </c>
      <c r="B1" s="7"/>
      <c r="C1" s="12"/>
      <c r="D1" s="12"/>
      <c r="E1" s="12"/>
      <c r="F1" s="12"/>
    </row>
    <row r="2" spans="1:14" s="9" customFormat="1" x14ac:dyDescent="0.25">
      <c r="A2" s="11"/>
      <c r="B2" s="7"/>
      <c r="C2" s="12"/>
      <c r="D2" s="12"/>
      <c r="E2" s="12"/>
      <c r="F2" s="12"/>
    </row>
    <row r="3" spans="1:14" s="9" customFormat="1" x14ac:dyDescent="0.25">
      <c r="A3" s="11"/>
      <c r="B3" s="7"/>
      <c r="C3" s="12"/>
      <c r="D3" s="12"/>
      <c r="E3" s="12"/>
      <c r="F3" s="12"/>
    </row>
    <row r="4" spans="1:14" s="9" customFormat="1" x14ac:dyDescent="0.25">
      <c r="A4" s="11"/>
      <c r="B4" s="7"/>
      <c r="C4" s="12"/>
      <c r="D4" s="12"/>
      <c r="E4" s="12"/>
      <c r="F4" s="12"/>
    </row>
    <row r="5" spans="1:14" s="9" customFormat="1" x14ac:dyDescent="0.25">
      <c r="A5" s="22" t="s">
        <v>177</v>
      </c>
      <c r="B5" s="7"/>
      <c r="C5" s="12"/>
      <c r="D5" s="12"/>
      <c r="E5" s="77" t="s">
        <v>234</v>
      </c>
      <c r="F5" s="12"/>
    </row>
    <row r="6" spans="1:14" s="5" customFormat="1" ht="60" x14ac:dyDescent="0.25">
      <c r="A6" s="93" t="s">
        <v>3</v>
      </c>
      <c r="B6" s="93"/>
      <c r="C6" s="42" t="s">
        <v>236</v>
      </c>
      <c r="D6" s="71" t="s">
        <v>1</v>
      </c>
      <c r="E6" s="71" t="s">
        <v>2</v>
      </c>
      <c r="F6" s="42" t="s">
        <v>237</v>
      </c>
    </row>
    <row r="7" spans="1:14" s="1" customFormat="1" x14ac:dyDescent="0.25">
      <c r="A7" s="94" t="s">
        <v>21</v>
      </c>
      <c r="B7" s="94"/>
      <c r="C7" s="94"/>
      <c r="D7" s="94"/>
      <c r="E7" s="94"/>
      <c r="F7" s="94"/>
      <c r="K7" s="86"/>
      <c r="L7" s="96"/>
      <c r="M7" s="96"/>
      <c r="N7" s="96"/>
    </row>
    <row r="8" spans="1:14" s="5" customFormat="1" x14ac:dyDescent="0.25">
      <c r="A8" s="11"/>
      <c r="B8" s="6" t="s">
        <v>4</v>
      </c>
      <c r="C8" s="16">
        <f>+C9+C10+C11+C12+C13+C14+C15</f>
        <v>40485.449999999997</v>
      </c>
      <c r="D8" s="16">
        <f>+D9+D10+D11+D12+D13+D14+D15</f>
        <v>0</v>
      </c>
      <c r="E8" s="16">
        <f>+E9+E10+E11+E12+E13+E14+E15</f>
        <v>37699.520000000004</v>
      </c>
      <c r="F8" s="16">
        <f>+F9+F10+F11+F12+F13+F14+F15</f>
        <v>36007.56</v>
      </c>
      <c r="G8" s="5" t="s">
        <v>91</v>
      </c>
      <c r="I8" s="14"/>
      <c r="J8" s="1"/>
      <c r="K8" s="86"/>
      <c r="L8" s="96"/>
      <c r="M8" s="96"/>
      <c r="N8" s="87"/>
    </row>
    <row r="9" spans="1:14" s="1" customFormat="1" x14ac:dyDescent="0.25">
      <c r="A9" s="10" t="s">
        <v>22</v>
      </c>
      <c r="B9" s="3" t="s">
        <v>89</v>
      </c>
      <c r="C9" s="14">
        <v>7892.31</v>
      </c>
      <c r="D9" s="14">
        <v>0</v>
      </c>
      <c r="E9" s="80">
        <v>7162.09</v>
      </c>
      <c r="F9" s="14">
        <f>C9-2920.87</f>
        <v>4971.4400000000005</v>
      </c>
      <c r="I9" s="14"/>
      <c r="K9" s="88"/>
      <c r="L9" s="97"/>
      <c r="M9" s="97"/>
      <c r="N9" s="87"/>
    </row>
    <row r="10" spans="1:14" s="1" customFormat="1" x14ac:dyDescent="0.25">
      <c r="A10" s="10" t="s">
        <v>23</v>
      </c>
      <c r="B10" s="3" t="s">
        <v>5</v>
      </c>
      <c r="C10" s="14">
        <v>32593.14</v>
      </c>
      <c r="D10" s="14">
        <v>0</v>
      </c>
      <c r="E10" s="80">
        <v>30537.43</v>
      </c>
      <c r="F10" s="14">
        <f>C10+10000-11557.02</f>
        <v>31036.12</v>
      </c>
      <c r="H10" s="14">
        <f>+C8+10000-14477.89</f>
        <v>36007.56</v>
      </c>
      <c r="I10" s="14"/>
      <c r="J10" s="14"/>
      <c r="K10" s="88"/>
      <c r="L10" s="89"/>
      <c r="M10" s="98"/>
      <c r="N10" s="98"/>
    </row>
    <row r="11" spans="1:14" s="1" customFormat="1" x14ac:dyDescent="0.25">
      <c r="A11" s="10" t="s">
        <v>24</v>
      </c>
      <c r="B11" s="3" t="s">
        <v>6</v>
      </c>
      <c r="C11" s="14"/>
      <c r="D11" s="14"/>
      <c r="E11" s="14"/>
      <c r="F11" s="14"/>
      <c r="K11" s="90"/>
      <c r="L11" s="89"/>
      <c r="M11" s="98"/>
      <c r="N11" s="98"/>
    </row>
    <row r="12" spans="1:14" s="1" customFormat="1" ht="60" x14ac:dyDescent="0.25">
      <c r="A12" s="10" t="s">
        <v>25</v>
      </c>
      <c r="B12" s="3" t="s">
        <v>90</v>
      </c>
      <c r="C12" s="14"/>
      <c r="D12" s="14"/>
      <c r="E12" s="14"/>
      <c r="F12" s="14"/>
      <c r="K12" s="86"/>
      <c r="L12" s="89"/>
      <c r="M12" s="98"/>
      <c r="N12" s="98"/>
    </row>
    <row r="13" spans="1:14" s="1" customFormat="1" ht="60" x14ac:dyDescent="0.25">
      <c r="A13" s="10" t="s">
        <v>26</v>
      </c>
      <c r="B13" s="3" t="s">
        <v>7</v>
      </c>
      <c r="C13" s="14"/>
      <c r="D13" s="14"/>
      <c r="E13" s="14"/>
      <c r="F13" s="14"/>
    </row>
    <row r="14" spans="1:14" s="1" customFormat="1" x14ac:dyDescent="0.25">
      <c r="A14" s="10">
        <v>474</v>
      </c>
      <c r="B14" s="3" t="s">
        <v>8</v>
      </c>
      <c r="C14" s="14"/>
      <c r="D14" s="14"/>
      <c r="E14" s="14"/>
      <c r="F14" s="14"/>
    </row>
    <row r="15" spans="1:14" s="1" customFormat="1" x14ac:dyDescent="0.25">
      <c r="A15" s="10"/>
      <c r="B15" s="3" t="s">
        <v>9</v>
      </c>
      <c r="C15" s="14"/>
      <c r="D15" s="14"/>
      <c r="E15" s="14"/>
      <c r="F15" s="14"/>
    </row>
    <row r="16" spans="1:14" s="1" customFormat="1" x14ac:dyDescent="0.25">
      <c r="A16" s="10"/>
      <c r="B16" s="3"/>
      <c r="C16" s="14"/>
      <c r="D16" s="14"/>
      <c r="E16" s="14"/>
      <c r="F16" s="14"/>
    </row>
    <row r="17" spans="1:9" s="5" customFormat="1" x14ac:dyDescent="0.25">
      <c r="A17" s="11"/>
      <c r="B17" s="6" t="s">
        <v>10</v>
      </c>
      <c r="C17" s="16">
        <f>+C18+C19+C23+C24+C25+C26</f>
        <v>73323.649999999994</v>
      </c>
      <c r="D17" s="16">
        <f>+D18+D19+D23+D24+D25+D26</f>
        <v>0</v>
      </c>
      <c r="E17" s="16">
        <f>+E18+E19+E23+E24+E25+E26</f>
        <v>82468.41</v>
      </c>
      <c r="F17" s="16">
        <f>+F18+F19+F23+F24+F25+F26</f>
        <v>76928.51999999999</v>
      </c>
      <c r="G17" s="5" t="s">
        <v>91</v>
      </c>
    </row>
    <row r="18" spans="1:9" s="1" customFormat="1" ht="30" x14ac:dyDescent="0.25">
      <c r="A18" s="10" t="s">
        <v>27</v>
      </c>
      <c r="B18" s="3" t="s">
        <v>11</v>
      </c>
      <c r="C18" s="14"/>
      <c r="D18" s="14"/>
      <c r="E18" s="14"/>
      <c r="F18" s="14"/>
    </row>
    <row r="19" spans="1:9" s="1" customFormat="1" x14ac:dyDescent="0.25">
      <c r="A19" s="10"/>
      <c r="B19" s="3" t="s">
        <v>12</v>
      </c>
      <c r="C19" s="16">
        <f>+C20+C21+C22</f>
        <v>12719.34</v>
      </c>
      <c r="D19" s="16">
        <f>+D20+D21+D22</f>
        <v>0</v>
      </c>
      <c r="E19" s="16">
        <f>+E20+E21+E22</f>
        <v>8981.9700000000012</v>
      </c>
      <c r="F19" s="16">
        <f>+F20+F21+F22</f>
        <v>4078.91</v>
      </c>
      <c r="G19" s="5" t="s">
        <v>91</v>
      </c>
      <c r="H19" s="67"/>
    </row>
    <row r="20" spans="1:9" s="1" customFormat="1" ht="30" x14ac:dyDescent="0.25">
      <c r="A20" s="10" t="s">
        <v>28</v>
      </c>
      <c r="B20" s="3" t="s">
        <v>13</v>
      </c>
      <c r="C20" s="14">
        <v>12470.82</v>
      </c>
      <c r="D20" s="14">
        <v>0</v>
      </c>
      <c r="E20" s="14">
        <v>8827.6</v>
      </c>
      <c r="F20" s="14">
        <v>4078.91</v>
      </c>
      <c r="H20" s="67"/>
    </row>
    <row r="21" spans="1:9" s="1" customFormat="1" x14ac:dyDescent="0.25">
      <c r="A21" s="10">
        <v>5580</v>
      </c>
      <c r="B21" s="3" t="s">
        <v>14</v>
      </c>
      <c r="C21" s="14"/>
      <c r="D21" s="14"/>
      <c r="E21" s="14"/>
      <c r="F21" s="14"/>
      <c r="H21" s="67"/>
    </row>
    <row r="22" spans="1:9" s="1" customFormat="1" x14ac:dyDescent="0.25">
      <c r="A22" s="10" t="s">
        <v>29</v>
      </c>
      <c r="B22" s="3" t="s">
        <v>15</v>
      </c>
      <c r="C22" s="14">
        <v>248.52</v>
      </c>
      <c r="D22" s="14"/>
      <c r="E22" s="14">
        <f>152.72+1.65</f>
        <v>154.37</v>
      </c>
      <c r="F22" s="14"/>
    </row>
    <row r="23" spans="1:9" s="1" customFormat="1" ht="75" x14ac:dyDescent="0.25">
      <c r="A23" s="10" t="s">
        <v>30</v>
      </c>
      <c r="B23" s="3" t="s">
        <v>16</v>
      </c>
      <c r="C23" s="14"/>
      <c r="D23" s="14"/>
      <c r="E23" s="14"/>
      <c r="F23" s="14"/>
      <c r="H23" s="67"/>
    </row>
    <row r="24" spans="1:9" s="1" customFormat="1" ht="90" x14ac:dyDescent="0.25">
      <c r="A24" s="10" t="s">
        <v>31</v>
      </c>
      <c r="B24" s="3" t="s">
        <v>17</v>
      </c>
      <c r="C24" s="14"/>
      <c r="D24" s="14"/>
      <c r="E24" s="14"/>
      <c r="F24" s="14"/>
      <c r="H24" s="67"/>
    </row>
    <row r="25" spans="1:9" s="1" customFormat="1" x14ac:dyDescent="0.25">
      <c r="A25" s="10" t="s">
        <v>32</v>
      </c>
      <c r="B25" s="3" t="s">
        <v>18</v>
      </c>
      <c r="C25" s="14">
        <v>2533.87</v>
      </c>
      <c r="D25" s="14">
        <v>0</v>
      </c>
      <c r="E25" s="14">
        <v>2660.09</v>
      </c>
      <c r="F25" s="14">
        <v>3890.77</v>
      </c>
      <c r="H25" s="67"/>
    </row>
    <row r="26" spans="1:9" s="1" customFormat="1" x14ac:dyDescent="0.25">
      <c r="A26" s="10">
        <v>57</v>
      </c>
      <c r="B26" s="3" t="s">
        <v>19</v>
      </c>
      <c r="C26" s="14">
        <v>58070.44</v>
      </c>
      <c r="D26" s="14">
        <v>0</v>
      </c>
      <c r="E26" s="69">
        <v>70826.350000000006</v>
      </c>
      <c r="F26" s="14">
        <v>68958.84</v>
      </c>
    </row>
    <row r="27" spans="1:9" s="5" customFormat="1" x14ac:dyDescent="0.25">
      <c r="A27" s="11"/>
      <c r="B27" s="6" t="s">
        <v>20</v>
      </c>
      <c r="C27" s="16">
        <f>+C8+C17</f>
        <v>113809.09999999999</v>
      </c>
      <c r="D27" s="16">
        <f>+D8+D17</f>
        <v>0</v>
      </c>
      <c r="E27" s="16">
        <f>+E8+E17</f>
        <v>120167.93000000001</v>
      </c>
      <c r="F27" s="16">
        <f>+F8+F17</f>
        <v>112936.07999999999</v>
      </c>
      <c r="G27" s="5" t="s">
        <v>91</v>
      </c>
    </row>
    <row r="28" spans="1:9" s="1" customFormat="1" x14ac:dyDescent="0.25">
      <c r="A28" s="94" t="s">
        <v>33</v>
      </c>
      <c r="B28" s="94"/>
      <c r="C28" s="94"/>
      <c r="D28" s="94"/>
      <c r="E28" s="94"/>
      <c r="F28" s="94"/>
    </row>
    <row r="29" spans="1:9" s="5" customFormat="1" x14ac:dyDescent="0.25">
      <c r="A29" s="11"/>
      <c r="B29" s="79" t="s">
        <v>34</v>
      </c>
      <c r="C29" s="16">
        <f>+C30+C41+C42</f>
        <v>72056.98</v>
      </c>
      <c r="D29" s="16">
        <f>+D30+D41+D42</f>
        <v>0</v>
      </c>
      <c r="E29" s="16">
        <f>+E30+E41+E42</f>
        <v>72864.820000000007</v>
      </c>
      <c r="F29" s="16">
        <f>+F30+F41+F42</f>
        <v>71095.850000000006</v>
      </c>
      <c r="G29" s="5" t="s">
        <v>91</v>
      </c>
    </row>
    <row r="30" spans="1:9" s="1" customFormat="1" x14ac:dyDescent="0.25">
      <c r="A30" s="10"/>
      <c r="B30" s="3" t="s">
        <v>35</v>
      </c>
      <c r="C30" s="17">
        <f>+C31+C34+C35+C36+C37+C38+C39+C40</f>
        <v>53896.869999999995</v>
      </c>
      <c r="D30" s="17">
        <f>+D31+D34+D35+D36+D37+D38+D39+D40</f>
        <v>0</v>
      </c>
      <c r="E30" s="17">
        <f>+E31+E34+E35+E36+E37+E38+E39+E40</f>
        <v>54704.71</v>
      </c>
      <c r="F30" s="17">
        <f>+F31+F34+F35+F36+F37+F38+F39+F40</f>
        <v>53896.87</v>
      </c>
      <c r="G30" s="5" t="s">
        <v>91</v>
      </c>
      <c r="I30" s="5"/>
    </row>
    <row r="31" spans="1:9" s="1" customFormat="1" x14ac:dyDescent="0.25">
      <c r="A31" s="10"/>
      <c r="B31" s="3" t="s">
        <v>36</v>
      </c>
      <c r="C31" s="17">
        <f>+C32+C33</f>
        <v>0</v>
      </c>
      <c r="D31" s="17">
        <f>+D32+D33</f>
        <v>0</v>
      </c>
      <c r="E31" s="17">
        <f>+E32+E33</f>
        <v>0</v>
      </c>
      <c r="F31" s="17">
        <f>+F32+F33</f>
        <v>0</v>
      </c>
      <c r="G31" s="5" t="s">
        <v>91</v>
      </c>
    </row>
    <row r="32" spans="1:9" s="1" customFormat="1" x14ac:dyDescent="0.25">
      <c r="A32" s="10" t="s">
        <v>48</v>
      </c>
      <c r="B32" s="3" t="s">
        <v>37</v>
      </c>
      <c r="C32" s="14"/>
      <c r="D32" s="14"/>
      <c r="E32" s="14"/>
      <c r="F32" s="14"/>
    </row>
    <row r="33" spans="1:9" s="1" customFormat="1" x14ac:dyDescent="0.25">
      <c r="A33" s="10" t="s">
        <v>49</v>
      </c>
      <c r="B33" s="3" t="s">
        <v>38</v>
      </c>
      <c r="C33" s="14"/>
      <c r="D33" s="14"/>
      <c r="E33" s="14"/>
      <c r="F33" s="14"/>
    </row>
    <row r="34" spans="1:9" s="1" customFormat="1" x14ac:dyDescent="0.25">
      <c r="A34" s="10">
        <v>110</v>
      </c>
      <c r="B34" s="3" t="s">
        <v>39</v>
      </c>
      <c r="C34" s="14"/>
      <c r="D34" s="14"/>
      <c r="E34" s="14"/>
      <c r="F34" s="14"/>
    </row>
    <row r="35" spans="1:9" s="1" customFormat="1" x14ac:dyDescent="0.25">
      <c r="A35" s="10" t="s">
        <v>50</v>
      </c>
      <c r="B35" s="3" t="s">
        <v>40</v>
      </c>
      <c r="C35" s="14"/>
      <c r="D35" s="14"/>
      <c r="E35" s="14"/>
      <c r="F35" s="14"/>
    </row>
    <row r="36" spans="1:9" s="1" customFormat="1" x14ac:dyDescent="0.25">
      <c r="A36" s="10" t="s">
        <v>51</v>
      </c>
      <c r="B36" s="3" t="s">
        <v>41</v>
      </c>
      <c r="C36" s="14"/>
      <c r="D36" s="14"/>
      <c r="E36" s="14"/>
      <c r="F36" s="14"/>
    </row>
    <row r="37" spans="1:9" s="1" customFormat="1" x14ac:dyDescent="0.25">
      <c r="A37" s="10" t="s">
        <v>52</v>
      </c>
      <c r="B37" s="3" t="s">
        <v>42</v>
      </c>
      <c r="C37" s="14">
        <v>48478.559999999998</v>
      </c>
      <c r="D37" s="14">
        <v>0</v>
      </c>
      <c r="E37" s="14">
        <v>53896.87</v>
      </c>
      <c r="F37" s="14">
        <f>E37</f>
        <v>53896.87</v>
      </c>
    </row>
    <row r="38" spans="1:9" s="1" customFormat="1" x14ac:dyDescent="0.25">
      <c r="A38" s="10">
        <v>118</v>
      </c>
      <c r="B38" s="3" t="s">
        <v>43</v>
      </c>
      <c r="C38" s="14"/>
      <c r="D38" s="14"/>
      <c r="E38" s="14"/>
      <c r="F38" s="14"/>
    </row>
    <row r="39" spans="1:9" s="1" customFormat="1" x14ac:dyDescent="0.25">
      <c r="A39" s="10">
        <v>129</v>
      </c>
      <c r="B39" s="3" t="s">
        <v>44</v>
      </c>
      <c r="C39" s="14">
        <v>5418.31</v>
      </c>
      <c r="D39" s="14">
        <v>0</v>
      </c>
      <c r="E39" s="14">
        <v>807.84</v>
      </c>
      <c r="F39" s="14">
        <v>0</v>
      </c>
    </row>
    <row r="40" spans="1:9" s="1" customFormat="1" x14ac:dyDescent="0.25">
      <c r="A40" s="10" t="s">
        <v>53</v>
      </c>
      <c r="B40" s="3" t="s">
        <v>45</v>
      </c>
      <c r="C40" s="14"/>
      <c r="D40" s="14"/>
      <c r="E40" s="14"/>
      <c r="F40" s="14"/>
    </row>
    <row r="41" spans="1:9" s="1" customFormat="1" x14ac:dyDescent="0.25">
      <c r="A41" s="10">
        <v>137</v>
      </c>
      <c r="B41" s="3" t="s">
        <v>46</v>
      </c>
      <c r="C41" s="14"/>
      <c r="D41" s="14"/>
      <c r="E41" s="69"/>
      <c r="F41" s="14"/>
    </row>
    <row r="42" spans="1:9" s="1" customFormat="1" x14ac:dyDescent="0.25">
      <c r="A42" s="10" t="s">
        <v>54</v>
      </c>
      <c r="B42" s="3" t="s">
        <v>47</v>
      </c>
      <c r="C42" s="14">
        <v>18160.11</v>
      </c>
      <c r="D42" s="14">
        <v>0</v>
      </c>
      <c r="E42" s="78">
        <v>18160.11</v>
      </c>
      <c r="F42" s="14">
        <v>17198.98</v>
      </c>
      <c r="G42" s="67"/>
      <c r="H42" s="14"/>
      <c r="I42" s="14"/>
    </row>
    <row r="43" spans="1:9" s="1" customFormat="1" x14ac:dyDescent="0.25">
      <c r="A43" s="10"/>
      <c r="B43" s="3"/>
      <c r="C43" s="14"/>
      <c r="D43" s="14"/>
      <c r="E43" s="14"/>
      <c r="F43" s="14"/>
    </row>
    <row r="44" spans="1:9" s="5" customFormat="1" x14ac:dyDescent="0.25">
      <c r="A44" s="11"/>
      <c r="B44" s="6" t="s">
        <v>55</v>
      </c>
      <c r="C44" s="16">
        <f>+C45+C46+C50+C51+C52+C53+C54</f>
        <v>0</v>
      </c>
      <c r="D44" s="16">
        <f>+D45+D46+D50+D51+D52+D53+D54</f>
        <v>0</v>
      </c>
      <c r="E44" s="16">
        <f>+E45+E46+E50+E51+E52+E53+E54</f>
        <v>0</v>
      </c>
      <c r="F44" s="16">
        <f>+F45+F46+F50+F51+F52+F53+F54</f>
        <v>0</v>
      </c>
      <c r="G44" s="5" t="s">
        <v>91</v>
      </c>
    </row>
    <row r="45" spans="1:9" s="1" customFormat="1" x14ac:dyDescent="0.25">
      <c r="A45" s="10">
        <v>14</v>
      </c>
      <c r="B45" s="3" t="s">
        <v>56</v>
      </c>
      <c r="C45" s="14"/>
      <c r="D45" s="14"/>
      <c r="E45" s="14"/>
      <c r="F45" s="14"/>
    </row>
    <row r="46" spans="1:9" s="1" customFormat="1" x14ac:dyDescent="0.25">
      <c r="A46" s="10"/>
      <c r="B46" s="3" t="s">
        <v>57</v>
      </c>
      <c r="C46" s="16">
        <f>+C47+C48+C49</f>
        <v>0</v>
      </c>
      <c r="D46" s="16">
        <f>+D47+D48+D49</f>
        <v>0</v>
      </c>
      <c r="E46" s="16">
        <f>+E47+E48+E49</f>
        <v>0</v>
      </c>
      <c r="F46" s="16">
        <f>+F47+F48+F49</f>
        <v>0</v>
      </c>
      <c r="G46" s="5" t="s">
        <v>91</v>
      </c>
    </row>
    <row r="47" spans="1:9" s="1" customFormat="1" x14ac:dyDescent="0.25">
      <c r="A47" s="10" t="s">
        <v>61</v>
      </c>
      <c r="B47" s="3" t="s">
        <v>58</v>
      </c>
      <c r="C47" s="14"/>
      <c r="D47" s="14"/>
      <c r="E47" s="14"/>
      <c r="F47" s="14"/>
    </row>
    <row r="48" spans="1:9" s="1" customFormat="1" x14ac:dyDescent="0.25">
      <c r="A48" s="10" t="s">
        <v>62</v>
      </c>
      <c r="B48" s="3" t="s">
        <v>59</v>
      </c>
      <c r="C48" s="14"/>
      <c r="D48" s="14"/>
      <c r="E48" s="14"/>
      <c r="F48" s="14"/>
    </row>
    <row r="49" spans="1:7" s="1" customFormat="1" ht="30" x14ac:dyDescent="0.25">
      <c r="A49" s="10" t="s">
        <v>63</v>
      </c>
      <c r="B49" s="3" t="s">
        <v>60</v>
      </c>
      <c r="C49" s="14"/>
      <c r="D49" s="14"/>
      <c r="E49" s="14"/>
      <c r="F49" s="14"/>
    </row>
    <row r="50" spans="1:7" s="1" customFormat="1" ht="30" x14ac:dyDescent="0.25">
      <c r="A50" s="10" t="s">
        <v>64</v>
      </c>
      <c r="B50" s="3" t="s">
        <v>65</v>
      </c>
      <c r="C50" s="14"/>
      <c r="D50" s="14"/>
      <c r="E50" s="14"/>
      <c r="F50" s="14"/>
    </row>
    <row r="51" spans="1:7" s="1" customFormat="1" x14ac:dyDescent="0.25">
      <c r="A51" s="10">
        <v>479</v>
      </c>
      <c r="B51" s="3" t="s">
        <v>66</v>
      </c>
      <c r="C51" s="14"/>
      <c r="D51" s="14"/>
      <c r="E51" s="14"/>
      <c r="F51" s="14"/>
    </row>
    <row r="52" spans="1:7" x14ac:dyDescent="0.25">
      <c r="A52" s="10">
        <v>181</v>
      </c>
      <c r="B52" s="2" t="s">
        <v>67</v>
      </c>
    </row>
    <row r="53" spans="1:7" x14ac:dyDescent="0.25">
      <c r="B53" s="2" t="s">
        <v>68</v>
      </c>
    </row>
    <row r="54" spans="1:7" x14ac:dyDescent="0.25">
      <c r="B54" s="2" t="s">
        <v>69</v>
      </c>
    </row>
    <row r="56" spans="1:7" s="9" customFormat="1" x14ac:dyDescent="0.25">
      <c r="A56" s="11"/>
      <c r="B56" s="7" t="s">
        <v>70</v>
      </c>
      <c r="C56" s="18">
        <f>+C57+C58+C62+C63+C67+C68</f>
        <v>41752.119999999995</v>
      </c>
      <c r="D56" s="18">
        <f>+D57+D58+D62+D63+D67+D68</f>
        <v>0</v>
      </c>
      <c r="E56" s="18">
        <f>+E57+E58+E62+E63+E67+E68</f>
        <v>47303.11</v>
      </c>
      <c r="F56" s="18">
        <f>+F57+F58+F62+F63+F67+F68</f>
        <v>41840.229999999996</v>
      </c>
      <c r="G56" s="5" t="s">
        <v>91</v>
      </c>
    </row>
    <row r="57" spans="1:7" x14ac:dyDescent="0.25">
      <c r="A57" s="10" t="s">
        <v>72</v>
      </c>
      <c r="B57" s="2" t="s">
        <v>71</v>
      </c>
      <c r="C57" s="15">
        <v>9353.85</v>
      </c>
      <c r="E57" s="15">
        <v>9353.85</v>
      </c>
      <c r="F57" s="15">
        <v>9353.85</v>
      </c>
    </row>
    <row r="58" spans="1:7" x14ac:dyDescent="0.25">
      <c r="B58" s="2" t="s">
        <v>73</v>
      </c>
      <c r="C58" s="18">
        <f>+C59+C60+C61</f>
        <v>0</v>
      </c>
      <c r="D58" s="18">
        <f>+D59+D60+D61</f>
        <v>0</v>
      </c>
      <c r="E58" s="18">
        <f>+E59+E60+E61</f>
        <v>0</v>
      </c>
      <c r="F58" s="18">
        <f>+F59+F60+F61</f>
        <v>0</v>
      </c>
      <c r="G58" s="5" t="s">
        <v>91</v>
      </c>
    </row>
    <row r="59" spans="1:7" x14ac:dyDescent="0.25">
      <c r="A59" s="10" t="s">
        <v>74</v>
      </c>
      <c r="B59" s="2" t="s">
        <v>58</v>
      </c>
    </row>
    <row r="60" spans="1:7" x14ac:dyDescent="0.25">
      <c r="A60" s="10" t="s">
        <v>75</v>
      </c>
      <c r="B60" s="2" t="s">
        <v>59</v>
      </c>
    </row>
    <row r="61" spans="1:7" ht="75" x14ac:dyDescent="0.25">
      <c r="A61" s="10" t="s">
        <v>77</v>
      </c>
      <c r="B61" s="2" t="s">
        <v>76</v>
      </c>
    </row>
    <row r="62" spans="1:7" ht="45" x14ac:dyDescent="0.25">
      <c r="A62" s="10" t="s">
        <v>78</v>
      </c>
      <c r="B62" s="2" t="s">
        <v>79</v>
      </c>
    </row>
    <row r="63" spans="1:7" x14ac:dyDescent="0.25">
      <c r="B63" s="2" t="s">
        <v>80</v>
      </c>
      <c r="C63" s="18">
        <f>+C64+C65+C66</f>
        <v>32398.269999999997</v>
      </c>
      <c r="D63" s="18">
        <f>+D64+D65</f>
        <v>0</v>
      </c>
      <c r="E63" s="18">
        <f>+E64+E65+E66</f>
        <v>37949.26</v>
      </c>
      <c r="F63" s="18">
        <f>+F64+F65+F66</f>
        <v>32486.379999999997</v>
      </c>
      <c r="G63" s="5" t="s">
        <v>91</v>
      </c>
    </row>
    <row r="64" spans="1:7" x14ac:dyDescent="0.25">
      <c r="A64" s="10" t="s">
        <v>81</v>
      </c>
      <c r="B64" s="2" t="s">
        <v>82</v>
      </c>
      <c r="C64" s="15">
        <v>80</v>
      </c>
      <c r="D64" s="15">
        <v>0</v>
      </c>
      <c r="E64" s="15">
        <v>2032.47</v>
      </c>
      <c r="F64" s="15">
        <v>7957.34</v>
      </c>
    </row>
    <row r="65" spans="1:12" x14ac:dyDescent="0.25">
      <c r="A65" s="10" t="s">
        <v>83</v>
      </c>
      <c r="B65" s="2" t="s">
        <v>84</v>
      </c>
      <c r="C65" s="15">
        <f>3001.23+19102.1+1440.31</f>
        <v>23543.64</v>
      </c>
      <c r="D65" s="15">
        <v>0</v>
      </c>
      <c r="E65" s="15">
        <f>2617.81+1440.31+15319.06</f>
        <v>19377.18</v>
      </c>
      <c r="F65" s="15">
        <f>4819.62+5634.07</f>
        <v>10453.689999999999</v>
      </c>
      <c r="H65" s="1"/>
      <c r="I65" s="83"/>
      <c r="J65" s="1"/>
      <c r="K65" s="1"/>
      <c r="L65" s="1"/>
    </row>
    <row r="66" spans="1:12" x14ac:dyDescent="0.25">
      <c r="B66" s="2" t="s">
        <v>232</v>
      </c>
      <c r="C66" s="15">
        <v>8774.6299999999992</v>
      </c>
      <c r="E66" s="15">
        <v>16539.61</v>
      </c>
      <c r="F66" s="15">
        <v>14075.35</v>
      </c>
      <c r="H66" s="1"/>
      <c r="I66" s="83"/>
      <c r="J66" s="1"/>
      <c r="K66" s="1"/>
      <c r="L66" s="1"/>
    </row>
    <row r="67" spans="1:12" x14ac:dyDescent="0.25">
      <c r="A67" s="10" t="s">
        <v>85</v>
      </c>
      <c r="B67" s="2" t="s">
        <v>86</v>
      </c>
    </row>
    <row r="68" spans="1:12" x14ac:dyDescent="0.25">
      <c r="B68" s="2" t="s">
        <v>87</v>
      </c>
    </row>
    <row r="69" spans="1:12" s="9" customFormat="1" x14ac:dyDescent="0.25">
      <c r="A69" s="19"/>
      <c r="B69" s="20" t="s">
        <v>88</v>
      </c>
      <c r="C69" s="21">
        <f>+C29+C44+C56</f>
        <v>113809.09999999999</v>
      </c>
      <c r="D69" s="21">
        <f>+D29+D44+D56</f>
        <v>0</v>
      </c>
      <c r="E69" s="21">
        <f>+E29+E44+E56</f>
        <v>120167.93000000001</v>
      </c>
      <c r="F69" s="21">
        <f>+F29+F44+F56</f>
        <v>112936.08</v>
      </c>
      <c r="G69" s="5" t="s">
        <v>91</v>
      </c>
    </row>
    <row r="71" spans="1:12" x14ac:dyDescent="0.25">
      <c r="B71" s="95" t="s">
        <v>218</v>
      </c>
      <c r="C71" s="95"/>
      <c r="D71" s="95"/>
      <c r="E71" s="95"/>
      <c r="F71" s="95"/>
    </row>
    <row r="72" spans="1:12" x14ac:dyDescent="0.25">
      <c r="B72" s="60" t="s">
        <v>224</v>
      </c>
      <c r="C72" s="58" t="str">
        <f>IF(C69=C27,"OK","ERROR")</f>
        <v>OK</v>
      </c>
      <c r="D72" s="58" t="str">
        <f>IF(D69=D27,"OK","ERROR")</f>
        <v>OK</v>
      </c>
      <c r="E72" s="58" t="str">
        <f>IF(E69=E27,"OK","ERROR")</f>
        <v>OK</v>
      </c>
      <c r="F72" s="58" t="str">
        <f>IF(F69=F27,"OK","ERROR")</f>
        <v>OK</v>
      </c>
    </row>
  </sheetData>
  <sheetProtection selectLockedCells="1" selectUnlockedCells="1"/>
  <mergeCells count="10">
    <mergeCell ref="A6:B6"/>
    <mergeCell ref="A7:F7"/>
    <mergeCell ref="A28:F28"/>
    <mergeCell ref="B71:F71"/>
    <mergeCell ref="L7:N7"/>
    <mergeCell ref="L8:M8"/>
    <mergeCell ref="L9:M9"/>
    <mergeCell ref="M10:N10"/>
    <mergeCell ref="M11:N11"/>
    <mergeCell ref="M12:N12"/>
  </mergeCells>
  <phoneticPr fontId="11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6"/>
  <sheetViews>
    <sheetView workbookViewId="0">
      <selection activeCell="F14" sqref="F14"/>
    </sheetView>
  </sheetViews>
  <sheetFormatPr baseColWidth="10" defaultRowHeight="15" x14ac:dyDescent="0.25"/>
  <cols>
    <col min="1" max="1" width="28.5703125" style="10" customWidth="1"/>
    <col min="2" max="2" width="61.7109375" style="2" bestFit="1" customWidth="1"/>
    <col min="3" max="3" width="12.42578125" style="15" bestFit="1" customWidth="1"/>
    <col min="4" max="4" width="12.7109375" style="15" customWidth="1"/>
    <col min="5" max="5" width="13.42578125" style="15" bestFit="1" customWidth="1"/>
    <col min="6" max="6" width="11.42578125" style="15"/>
  </cols>
  <sheetData>
    <row r="1" spans="1:12" x14ac:dyDescent="0.25">
      <c r="A1" s="22" t="s">
        <v>0</v>
      </c>
      <c r="B1" s="7"/>
      <c r="C1" s="12"/>
      <c r="D1" s="12"/>
      <c r="E1" s="12"/>
      <c r="F1" s="12"/>
      <c r="G1" s="9"/>
    </row>
    <row r="2" spans="1:12" x14ac:dyDescent="0.25">
      <c r="A2" s="23"/>
      <c r="B2" s="7"/>
      <c r="C2" s="12"/>
      <c r="D2" s="12"/>
      <c r="E2" s="12"/>
      <c r="F2" s="12"/>
      <c r="G2" s="9"/>
    </row>
    <row r="3" spans="1:12" x14ac:dyDescent="0.25">
      <c r="A3" s="22" t="s">
        <v>178</v>
      </c>
      <c r="B3" s="7"/>
      <c r="C3" s="12"/>
      <c r="D3" s="12"/>
      <c r="E3" s="77" t="s">
        <v>235</v>
      </c>
      <c r="F3" s="12"/>
      <c r="G3" s="9"/>
    </row>
    <row r="4" spans="1:12" ht="60" x14ac:dyDescent="0.25">
      <c r="A4" s="93" t="s">
        <v>3</v>
      </c>
      <c r="B4" s="93"/>
      <c r="C4" s="42" t="s">
        <v>236</v>
      </c>
      <c r="D4" s="13" t="s">
        <v>1</v>
      </c>
      <c r="E4" s="13" t="s">
        <v>2</v>
      </c>
      <c r="F4" s="42" t="s">
        <v>237</v>
      </c>
      <c r="G4" s="5"/>
    </row>
    <row r="5" spans="1:12" x14ac:dyDescent="0.25">
      <c r="A5" s="94" t="s">
        <v>92</v>
      </c>
      <c r="B5" s="94"/>
      <c r="C5" s="94"/>
      <c r="D5" s="94"/>
      <c r="E5" s="94"/>
      <c r="F5" s="94"/>
      <c r="G5" s="1"/>
    </row>
    <row r="6" spans="1:12" ht="30" x14ac:dyDescent="0.25">
      <c r="A6" s="10" t="s">
        <v>93</v>
      </c>
      <c r="B6" s="3" t="s">
        <v>94</v>
      </c>
      <c r="C6" s="14">
        <v>43851.839999999997</v>
      </c>
      <c r="D6" s="14">
        <v>0</v>
      </c>
      <c r="E6" s="14">
        <v>10822.39</v>
      </c>
      <c r="F6" s="14">
        <v>35400</v>
      </c>
      <c r="G6" s="1"/>
    </row>
    <row r="7" spans="1:12" ht="30" x14ac:dyDescent="0.25">
      <c r="A7" s="10" t="s">
        <v>121</v>
      </c>
      <c r="B7" s="3" t="s">
        <v>95</v>
      </c>
      <c r="C7" s="14"/>
      <c r="D7" s="14"/>
      <c r="E7" s="14"/>
      <c r="F7" s="14"/>
      <c r="G7" s="1"/>
    </row>
    <row r="8" spans="1:12" x14ac:dyDescent="0.25">
      <c r="A8" s="10" t="s">
        <v>122</v>
      </c>
      <c r="B8" s="3" t="s">
        <v>96</v>
      </c>
      <c r="C8" s="14"/>
      <c r="D8" s="14"/>
      <c r="E8" s="14"/>
      <c r="F8" s="14"/>
      <c r="G8" s="1"/>
    </row>
    <row r="9" spans="1:12" ht="45" x14ac:dyDescent="0.25">
      <c r="A9" s="10" t="s">
        <v>123</v>
      </c>
      <c r="B9" s="3" t="s">
        <v>97</v>
      </c>
      <c r="C9" s="14"/>
      <c r="D9" s="14"/>
      <c r="E9" s="14"/>
      <c r="F9" s="14"/>
      <c r="G9" s="1"/>
    </row>
    <row r="10" spans="1:12" x14ac:dyDescent="0.25">
      <c r="A10" s="10" t="s">
        <v>124</v>
      </c>
      <c r="B10" s="3" t="s">
        <v>98</v>
      </c>
      <c r="C10" s="14">
        <v>295414.89</v>
      </c>
      <c r="D10" s="14">
        <v>0</v>
      </c>
      <c r="E10" s="14">
        <v>75810.42</v>
      </c>
      <c r="F10" s="14">
        <v>303241.69</v>
      </c>
      <c r="G10" s="1"/>
    </row>
    <row r="11" spans="1:12" x14ac:dyDescent="0.25">
      <c r="A11" s="10" t="s">
        <v>125</v>
      </c>
      <c r="B11" s="3" t="s">
        <v>99</v>
      </c>
      <c r="C11" s="14">
        <v>-274374.03000000003</v>
      </c>
      <c r="D11" s="14">
        <v>0</v>
      </c>
      <c r="E11" s="14">
        <v>-75188.02</v>
      </c>
      <c r="F11" s="75">
        <v>-282686.59000000003</v>
      </c>
      <c r="G11" s="1"/>
    </row>
    <row r="12" spans="1:12" ht="30" x14ac:dyDescent="0.25">
      <c r="A12" s="10" t="s">
        <v>126</v>
      </c>
      <c r="B12" s="3" t="s">
        <v>100</v>
      </c>
      <c r="C12" s="14">
        <v>-55636.54</v>
      </c>
      <c r="D12" s="14">
        <v>0</v>
      </c>
      <c r="E12" s="14">
        <v>-7851.02</v>
      </c>
      <c r="F12" s="14">
        <v>-52438.34</v>
      </c>
      <c r="G12" s="67"/>
      <c r="H12" s="68"/>
      <c r="I12" s="68"/>
      <c r="J12" s="68"/>
      <c r="K12" s="68"/>
      <c r="L12" s="68"/>
    </row>
    <row r="13" spans="1:12" x14ac:dyDescent="0.25">
      <c r="A13" s="10" t="s">
        <v>127</v>
      </c>
      <c r="B13" s="3" t="s">
        <v>102</v>
      </c>
      <c r="C13" s="14">
        <v>-12091.17</v>
      </c>
      <c r="D13" s="14">
        <v>0</v>
      </c>
      <c r="E13" s="81">
        <v>-2785.93</v>
      </c>
      <c r="F13" s="14">
        <v>-14477.89</v>
      </c>
      <c r="G13" s="99" t="s">
        <v>225</v>
      </c>
      <c r="H13" s="99"/>
      <c r="I13" s="99"/>
      <c r="J13" s="99"/>
      <c r="K13" s="99"/>
      <c r="L13" s="68"/>
    </row>
    <row r="14" spans="1:12" ht="30" x14ac:dyDescent="0.25">
      <c r="A14" s="10" t="s">
        <v>128</v>
      </c>
      <c r="B14" s="3" t="s">
        <v>101</v>
      </c>
      <c r="C14" s="14">
        <v>9688.92</v>
      </c>
      <c r="D14" s="14">
        <v>0</v>
      </c>
      <c r="E14" s="71"/>
      <c r="F14" s="14">
        <v>10961.13</v>
      </c>
      <c r="G14" s="100" t="s">
        <v>225</v>
      </c>
      <c r="H14" s="100"/>
      <c r="I14" s="100"/>
      <c r="J14" s="100"/>
      <c r="K14" s="100"/>
    </row>
    <row r="15" spans="1:12" x14ac:dyDescent="0.25">
      <c r="A15" s="10" t="s">
        <v>129</v>
      </c>
      <c r="B15" s="3" t="s">
        <v>103</v>
      </c>
      <c r="C15" s="14"/>
      <c r="D15" s="14"/>
      <c r="E15" s="14"/>
      <c r="F15" s="14"/>
      <c r="G15" s="1"/>
    </row>
    <row r="16" spans="1:12" ht="45" x14ac:dyDescent="0.25">
      <c r="A16" s="10" t="s">
        <v>130</v>
      </c>
      <c r="B16" s="3" t="s">
        <v>104</v>
      </c>
      <c r="C16" s="14"/>
      <c r="D16" s="14"/>
      <c r="E16" s="14"/>
      <c r="F16" s="14"/>
      <c r="G16" s="1"/>
    </row>
    <row r="17" spans="1:11" ht="30" x14ac:dyDescent="0.25">
      <c r="B17" s="3" t="s">
        <v>105</v>
      </c>
      <c r="C17" s="17">
        <f>+C18+C19+C20</f>
        <v>0</v>
      </c>
      <c r="D17" s="17">
        <f>+D18+D19+D20</f>
        <v>0</v>
      </c>
      <c r="E17" s="17">
        <f>+E18+E19+E20</f>
        <v>0</v>
      </c>
      <c r="F17" s="17">
        <f>+F18+F19+F20</f>
        <v>0</v>
      </c>
      <c r="G17" s="5" t="s">
        <v>91</v>
      </c>
    </row>
    <row r="18" spans="1:11" x14ac:dyDescent="0.25">
      <c r="B18" s="3" t="s">
        <v>106</v>
      </c>
      <c r="C18" s="14"/>
      <c r="D18" s="14"/>
      <c r="E18" s="14"/>
      <c r="F18" s="14"/>
      <c r="G18" s="1"/>
    </row>
    <row r="19" spans="1:11" x14ac:dyDescent="0.25">
      <c r="B19" s="24" t="s">
        <v>107</v>
      </c>
      <c r="C19" s="14"/>
      <c r="D19" s="14"/>
      <c r="E19" s="14"/>
      <c r="F19" s="14"/>
      <c r="G19" s="1"/>
    </row>
    <row r="20" spans="1:11" x14ac:dyDescent="0.25">
      <c r="B20" s="24" t="s">
        <v>108</v>
      </c>
      <c r="C20" s="14"/>
      <c r="D20" s="14"/>
      <c r="E20" s="14"/>
      <c r="F20" s="14"/>
      <c r="G20" s="1"/>
    </row>
    <row r="21" spans="1:11" x14ac:dyDescent="0.25">
      <c r="B21" s="3" t="s">
        <v>109</v>
      </c>
      <c r="C21" s="14"/>
      <c r="D21" s="14"/>
      <c r="E21" s="14"/>
      <c r="F21" s="14"/>
      <c r="G21" s="1"/>
    </row>
    <row r="22" spans="1:11" ht="30" x14ac:dyDescent="0.25">
      <c r="B22" s="6" t="s">
        <v>110</v>
      </c>
      <c r="C22" s="16">
        <f>SUM(C6:C17,C21)</f>
        <v>6853.9099999999526</v>
      </c>
      <c r="D22" s="16">
        <f>SUM(D6:D17,D21)</f>
        <v>0</v>
      </c>
      <c r="E22" s="16">
        <f>SUM(E6:E17,E21)</f>
        <v>807.83999999999332</v>
      </c>
      <c r="F22" s="16">
        <f>SUM(F6:F17,F21)</f>
        <v>-2.0008883439004421E-11</v>
      </c>
      <c r="G22" s="5" t="s">
        <v>91</v>
      </c>
    </row>
    <row r="23" spans="1:11" x14ac:dyDescent="0.25">
      <c r="A23" s="10" t="s">
        <v>131</v>
      </c>
      <c r="B23" s="3" t="s">
        <v>111</v>
      </c>
      <c r="C23" s="14"/>
      <c r="D23" s="14"/>
      <c r="E23" s="69"/>
      <c r="F23" s="65"/>
      <c r="G23" s="1"/>
    </row>
    <row r="24" spans="1:11" ht="30" x14ac:dyDescent="0.25">
      <c r="A24" s="10" t="s">
        <v>132</v>
      </c>
      <c r="B24" s="3" t="s">
        <v>112</v>
      </c>
      <c r="C24" s="14"/>
      <c r="D24" s="14"/>
      <c r="E24" s="14"/>
      <c r="F24" s="14"/>
      <c r="G24" s="100" t="s">
        <v>225</v>
      </c>
      <c r="H24" s="100"/>
      <c r="I24" s="100"/>
      <c r="J24" s="100"/>
      <c r="K24" s="100"/>
    </row>
    <row r="25" spans="1:11" x14ac:dyDescent="0.25">
      <c r="A25" s="10" t="s">
        <v>133</v>
      </c>
      <c r="B25" s="3" t="s">
        <v>113</v>
      </c>
      <c r="C25" s="14"/>
      <c r="D25" s="14"/>
      <c r="E25" s="14"/>
      <c r="F25" s="14"/>
      <c r="G25" s="1"/>
    </row>
    <row r="26" spans="1:11" x14ac:dyDescent="0.25">
      <c r="A26" s="10" t="s">
        <v>134</v>
      </c>
      <c r="B26" s="3" t="s">
        <v>114</v>
      </c>
    </row>
    <row r="27" spans="1:11" ht="45" x14ac:dyDescent="0.25">
      <c r="A27" s="10" t="s">
        <v>135</v>
      </c>
      <c r="B27" s="3" t="s">
        <v>120</v>
      </c>
      <c r="C27" s="15">
        <v>4.71</v>
      </c>
    </row>
    <row r="28" spans="1:11" x14ac:dyDescent="0.25">
      <c r="B28" s="3" t="s">
        <v>115</v>
      </c>
    </row>
    <row r="29" spans="1:11" x14ac:dyDescent="0.25">
      <c r="B29" s="6" t="s">
        <v>116</v>
      </c>
      <c r="C29" s="18">
        <f>SUM(C23:C28)</f>
        <v>4.71</v>
      </c>
      <c r="D29" s="18">
        <f>SUM(D23:D28)</f>
        <v>0</v>
      </c>
      <c r="E29" s="18">
        <f>SUM(E23:E28)</f>
        <v>0</v>
      </c>
      <c r="F29" s="18">
        <f>SUM(F23:F28)</f>
        <v>0</v>
      </c>
      <c r="G29" s="5" t="s">
        <v>91</v>
      </c>
    </row>
    <row r="30" spans="1:11" x14ac:dyDescent="0.25">
      <c r="B30" s="6" t="s">
        <v>117</v>
      </c>
      <c r="C30" s="18">
        <f>+C22+C29</f>
        <v>6858.6199999999526</v>
      </c>
      <c r="D30" s="18">
        <f>+D22+D29</f>
        <v>0</v>
      </c>
      <c r="E30" s="18">
        <f>+E22+E29</f>
        <v>807.83999999999332</v>
      </c>
      <c r="F30" s="18">
        <f>+F22+F29</f>
        <v>-2.0008883439004421E-11</v>
      </c>
      <c r="G30" s="5" t="s">
        <v>91</v>
      </c>
    </row>
    <row r="31" spans="1:11" x14ac:dyDescent="0.25">
      <c r="A31" s="10" t="s">
        <v>136</v>
      </c>
      <c r="B31" s="3" t="s">
        <v>118</v>
      </c>
      <c r="C31" s="15">
        <v>-1440.31</v>
      </c>
      <c r="G31" s="9"/>
    </row>
    <row r="32" spans="1:11" x14ac:dyDescent="0.25">
      <c r="A32" s="25"/>
      <c r="B32" s="26" t="s">
        <v>119</v>
      </c>
      <c r="C32" s="21">
        <f>SUM(C30:C31)</f>
        <v>5418.3099999999522</v>
      </c>
      <c r="D32" s="21">
        <f>SUM(D30:D31)</f>
        <v>0</v>
      </c>
      <c r="E32" s="21">
        <f>SUM(E30:E31)</f>
        <v>807.83999999999332</v>
      </c>
      <c r="F32" s="21">
        <f>SUM(F30:F31)</f>
        <v>-2.0008883439004421E-11</v>
      </c>
      <c r="G32" s="5" t="s">
        <v>91</v>
      </c>
    </row>
    <row r="33" spans="1:6" x14ac:dyDescent="0.25">
      <c r="B33" s="3"/>
    </row>
    <row r="34" spans="1:6" x14ac:dyDescent="0.25">
      <c r="A34"/>
      <c r="B34" s="95" t="s">
        <v>182</v>
      </c>
      <c r="C34" s="95"/>
      <c r="D34" s="95"/>
      <c r="E34" s="95"/>
      <c r="F34" s="95"/>
    </row>
    <row r="35" spans="1:6" x14ac:dyDescent="0.25">
      <c r="B35" s="60" t="s">
        <v>181</v>
      </c>
      <c r="C35" s="62">
        <f>balanç!C39</f>
        <v>5418.31</v>
      </c>
      <c r="D35" s="62">
        <f>balanç!D39</f>
        <v>0</v>
      </c>
      <c r="E35" s="62">
        <f>balanç!E39</f>
        <v>807.84</v>
      </c>
      <c r="F35" s="62">
        <f>balanç!F39</f>
        <v>0</v>
      </c>
    </row>
    <row r="36" spans="1:6" x14ac:dyDescent="0.25">
      <c r="B36" s="60" t="s">
        <v>186</v>
      </c>
      <c r="C36" s="63">
        <f>+C32-C35</f>
        <v>-4.8203219193965197E-11</v>
      </c>
      <c r="D36" s="63">
        <f>+D32-D35</f>
        <v>0</v>
      </c>
      <c r="E36" s="63">
        <f>+E32-E35</f>
        <v>-6.7075234255753458E-12</v>
      </c>
      <c r="F36" s="63">
        <f>+F32-F35</f>
        <v>-2.0008883439004421E-11</v>
      </c>
    </row>
  </sheetData>
  <mergeCells count="6">
    <mergeCell ref="A4:B4"/>
    <mergeCell ref="A5:F5"/>
    <mergeCell ref="B34:F34"/>
    <mergeCell ref="G13:K13"/>
    <mergeCell ref="G14:K14"/>
    <mergeCell ref="G24:K24"/>
  </mergeCells>
  <phoneticPr fontId="11" type="noConversion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3"/>
  <sheetViews>
    <sheetView topLeftCell="A4" workbookViewId="0">
      <selection activeCell="C19" sqref="C19"/>
    </sheetView>
  </sheetViews>
  <sheetFormatPr baseColWidth="10" defaultRowHeight="15" x14ac:dyDescent="0.25"/>
  <cols>
    <col min="1" max="1" width="26" customWidth="1"/>
    <col min="2" max="2" width="23.5703125" customWidth="1"/>
    <col min="3" max="3" width="19.140625" customWidth="1"/>
    <col min="4" max="4" width="16.28515625" customWidth="1"/>
    <col min="6" max="6" width="15.5703125" customWidth="1"/>
    <col min="7" max="7" width="15.7109375" customWidth="1"/>
  </cols>
  <sheetData>
    <row r="1" spans="1:8" x14ac:dyDescent="0.25">
      <c r="A1" s="22" t="s">
        <v>0</v>
      </c>
      <c r="B1" s="7"/>
      <c r="C1" s="12"/>
      <c r="D1" s="74" t="s">
        <v>229</v>
      </c>
      <c r="E1" s="12"/>
      <c r="F1" s="12"/>
      <c r="G1" s="9"/>
    </row>
    <row r="2" spans="1:8" x14ac:dyDescent="0.25">
      <c r="A2" s="23"/>
      <c r="B2" s="7"/>
      <c r="C2" s="12"/>
      <c r="D2" s="12"/>
      <c r="E2" s="12"/>
      <c r="F2" s="12"/>
      <c r="G2" s="9"/>
    </row>
    <row r="3" spans="1:8" x14ac:dyDescent="0.25">
      <c r="A3" s="22" t="s">
        <v>179</v>
      </c>
      <c r="B3" s="7"/>
      <c r="C3" s="12"/>
      <c r="D3" s="12"/>
      <c r="E3" s="12"/>
      <c r="F3" s="12"/>
      <c r="G3" s="9"/>
    </row>
    <row r="4" spans="1:8" x14ac:dyDescent="0.25">
      <c r="A4" s="9" t="s">
        <v>138</v>
      </c>
    </row>
    <row r="6" spans="1:8" ht="15.75" thickBot="1" x14ac:dyDescent="0.3">
      <c r="A6" t="s">
        <v>137</v>
      </c>
    </row>
    <row r="7" spans="1:8" ht="15.75" thickBot="1" x14ac:dyDescent="0.3">
      <c r="A7" t="s">
        <v>139</v>
      </c>
      <c r="C7" s="47">
        <f>+B18+B19</f>
        <v>10</v>
      </c>
    </row>
    <row r="8" spans="1:8" ht="15.75" thickBot="1" x14ac:dyDescent="0.3">
      <c r="A8" t="s">
        <v>140</v>
      </c>
      <c r="C8" s="43">
        <f>+G21+B29</f>
        <v>75188.01999999999</v>
      </c>
    </row>
    <row r="11" spans="1:8" x14ac:dyDescent="0.25">
      <c r="A11" s="34" t="s">
        <v>156</v>
      </c>
      <c r="B11" s="35"/>
    </row>
    <row r="12" spans="1:8" x14ac:dyDescent="0.25">
      <c r="A12" s="9"/>
    </row>
    <row r="13" spans="1:8" s="9" customFormat="1" x14ac:dyDescent="0.25">
      <c r="A13" s="102" t="s">
        <v>141</v>
      </c>
      <c r="B13" s="102" t="s">
        <v>142</v>
      </c>
      <c r="C13" s="101" t="s">
        <v>148</v>
      </c>
      <c r="D13" s="101"/>
      <c r="E13" s="101"/>
      <c r="F13" s="101"/>
      <c r="G13" s="101"/>
    </row>
    <row r="14" spans="1:8" s="9" customFormat="1" ht="30" x14ac:dyDescent="0.25">
      <c r="A14" s="102"/>
      <c r="B14" s="102"/>
      <c r="C14" s="28" t="s">
        <v>143</v>
      </c>
      <c r="D14" s="28" t="s">
        <v>144</v>
      </c>
      <c r="E14" s="28" t="s">
        <v>145</v>
      </c>
      <c r="F14" s="28" t="s">
        <v>146</v>
      </c>
      <c r="G14" s="28" t="s">
        <v>147</v>
      </c>
      <c r="H14" s="8"/>
    </row>
    <row r="15" spans="1:8" x14ac:dyDescent="0.25">
      <c r="A15" s="29" t="s">
        <v>149</v>
      </c>
      <c r="B15" s="30"/>
      <c r="C15" s="31"/>
      <c r="D15" s="31"/>
      <c r="E15" s="31"/>
      <c r="F15" s="31"/>
      <c r="G15" s="45">
        <f t="shared" ref="G15:G20" si="0">SUM(C15:F15)</f>
        <v>0</v>
      </c>
    </row>
    <row r="16" spans="1:8" x14ac:dyDescent="0.25">
      <c r="A16" s="29" t="s">
        <v>150</v>
      </c>
      <c r="B16" s="30" t="s">
        <v>228</v>
      </c>
      <c r="C16" s="31" t="s">
        <v>228</v>
      </c>
      <c r="D16" s="31"/>
      <c r="E16" s="31"/>
      <c r="F16" s="31"/>
      <c r="G16" s="45">
        <f t="shared" si="0"/>
        <v>0</v>
      </c>
    </row>
    <row r="17" spans="1:7" x14ac:dyDescent="0.25">
      <c r="A17" s="29" t="s">
        <v>151</v>
      </c>
      <c r="B17" s="30"/>
      <c r="C17" s="31"/>
      <c r="D17" s="31"/>
      <c r="E17" s="31"/>
      <c r="F17" s="31"/>
      <c r="G17" s="45">
        <f t="shared" si="0"/>
        <v>0</v>
      </c>
    </row>
    <row r="18" spans="1:7" x14ac:dyDescent="0.25">
      <c r="A18" s="29" t="s">
        <v>152</v>
      </c>
      <c r="B18" s="85">
        <v>7</v>
      </c>
      <c r="C18" s="31">
        <f>5818.71+6076.47+3510.66+1358.68+4791.66+5126.34+8589.51+7772.2</f>
        <v>43044.229999999996</v>
      </c>
      <c r="D18" s="31"/>
      <c r="E18" s="31"/>
      <c r="F18" s="31"/>
      <c r="G18" s="45">
        <f t="shared" si="0"/>
        <v>43044.229999999996</v>
      </c>
    </row>
    <row r="19" spans="1:7" ht="30" x14ac:dyDescent="0.25">
      <c r="A19" s="29" t="s">
        <v>153</v>
      </c>
      <c r="B19" s="30">
        <v>3</v>
      </c>
      <c r="C19" s="31">
        <f>194.88+4566.75+75.28+3417.21+5175.78+303.24</f>
        <v>13733.139999999998</v>
      </c>
      <c r="D19" s="31"/>
      <c r="E19" s="31"/>
      <c r="F19" s="31"/>
      <c r="G19" s="45">
        <f t="shared" si="0"/>
        <v>13733.139999999998</v>
      </c>
    </row>
    <row r="20" spans="1:7" x14ac:dyDescent="0.25">
      <c r="A20" s="29" t="s">
        <v>154</v>
      </c>
      <c r="B20" s="30"/>
      <c r="C20" s="31"/>
      <c r="D20" s="31"/>
      <c r="E20" s="31"/>
      <c r="F20" s="31"/>
      <c r="G20" s="45">
        <f t="shared" si="0"/>
        <v>0</v>
      </c>
    </row>
    <row r="21" spans="1:7" x14ac:dyDescent="0.25">
      <c r="A21" s="33" t="s">
        <v>155</v>
      </c>
      <c r="B21" s="44">
        <f t="shared" ref="B21:G21" si="1">SUM(B15:B20)</f>
        <v>10</v>
      </c>
      <c r="C21" s="45">
        <f t="shared" si="1"/>
        <v>56777.369999999995</v>
      </c>
      <c r="D21" s="45">
        <f t="shared" si="1"/>
        <v>0</v>
      </c>
      <c r="E21" s="45">
        <f t="shared" si="1"/>
        <v>0</v>
      </c>
      <c r="F21" s="45">
        <f t="shared" si="1"/>
        <v>0</v>
      </c>
      <c r="G21" s="45">
        <f t="shared" si="1"/>
        <v>56777.369999999995</v>
      </c>
    </row>
    <row r="24" spans="1:7" x14ac:dyDescent="0.25">
      <c r="A24" s="34" t="s">
        <v>157</v>
      </c>
    </row>
    <row r="25" spans="1:7" x14ac:dyDescent="0.25">
      <c r="G25" s="75"/>
    </row>
    <row r="26" spans="1:7" ht="30" x14ac:dyDescent="0.25">
      <c r="A26" s="36" t="s">
        <v>158</v>
      </c>
      <c r="B26" s="28" t="s">
        <v>159</v>
      </c>
    </row>
    <row r="27" spans="1:7" x14ac:dyDescent="0.25">
      <c r="A27" s="37" t="s">
        <v>160</v>
      </c>
      <c r="B27" s="38"/>
    </row>
    <row r="28" spans="1:7" x14ac:dyDescent="0.25">
      <c r="A28" s="37" t="s">
        <v>161</v>
      </c>
      <c r="B28" s="38">
        <v>18410.650000000001</v>
      </c>
    </row>
    <row r="29" spans="1:7" x14ac:dyDescent="0.25">
      <c r="A29" s="39" t="s">
        <v>162</v>
      </c>
      <c r="B29" s="46">
        <f>SUM(B27:B28)</f>
        <v>18410.650000000001</v>
      </c>
    </row>
    <row r="31" spans="1:7" x14ac:dyDescent="0.25">
      <c r="A31" s="103" t="s">
        <v>182</v>
      </c>
      <c r="B31" s="103"/>
    </row>
    <row r="32" spans="1:7" x14ac:dyDescent="0.25">
      <c r="A32" s="49" t="s">
        <v>184</v>
      </c>
      <c r="B32" s="59">
        <f>+pyg!E11</f>
        <v>-75188.02</v>
      </c>
    </row>
    <row r="33" spans="1:2" x14ac:dyDescent="0.25">
      <c r="A33" s="60" t="s">
        <v>183</v>
      </c>
      <c r="B33" s="61">
        <f>+B32+C8</f>
        <v>0</v>
      </c>
    </row>
  </sheetData>
  <mergeCells count="4">
    <mergeCell ref="C13:G13"/>
    <mergeCell ref="B13:B14"/>
    <mergeCell ref="A13:A14"/>
    <mergeCell ref="A31:B31"/>
  </mergeCells>
  <phoneticPr fontId="11" type="noConversion"/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9"/>
  <sheetViews>
    <sheetView workbookViewId="0">
      <selection activeCell="G33" sqref="G33"/>
    </sheetView>
  </sheetViews>
  <sheetFormatPr baseColWidth="10" defaultRowHeight="15" x14ac:dyDescent="0.25"/>
  <cols>
    <col min="1" max="1" width="73.140625" customWidth="1"/>
    <col min="2" max="2" width="23.85546875" customWidth="1"/>
  </cols>
  <sheetData>
    <row r="1" spans="1:7" x14ac:dyDescent="0.25">
      <c r="A1" s="22" t="s">
        <v>0</v>
      </c>
      <c r="B1" s="7"/>
      <c r="C1" s="12"/>
      <c r="D1" s="12"/>
      <c r="E1" s="12"/>
      <c r="F1" s="12"/>
      <c r="G1" s="9"/>
    </row>
    <row r="2" spans="1:7" x14ac:dyDescent="0.25">
      <c r="A2" s="23"/>
      <c r="B2" s="7"/>
      <c r="C2" s="12"/>
      <c r="D2" s="12"/>
      <c r="E2" s="12"/>
      <c r="F2" s="12"/>
      <c r="G2" s="9"/>
    </row>
    <row r="3" spans="1:7" x14ac:dyDescent="0.25">
      <c r="A3" s="22" t="s">
        <v>180</v>
      </c>
      <c r="B3" s="7"/>
      <c r="C3" s="12"/>
      <c r="D3" s="12"/>
      <c r="E3" s="12"/>
      <c r="F3" s="12"/>
      <c r="G3" s="9"/>
    </row>
    <row r="5" spans="1:7" s="9" customFormat="1" ht="60" x14ac:dyDescent="0.25">
      <c r="A5" s="28" t="s">
        <v>163</v>
      </c>
      <c r="B5" s="28" t="s">
        <v>164</v>
      </c>
    </row>
    <row r="6" spans="1:7" s="9" customFormat="1" x14ac:dyDescent="0.25">
      <c r="A6" s="40" t="s">
        <v>165</v>
      </c>
      <c r="B6" s="84">
        <f>balanç!C26</f>
        <v>58070.44</v>
      </c>
    </row>
    <row r="7" spans="1:7" s="9" customFormat="1" x14ac:dyDescent="0.25">
      <c r="A7" s="40" t="s">
        <v>166</v>
      </c>
      <c r="B7" s="32">
        <v>12755.91</v>
      </c>
      <c r="C7" s="82"/>
    </row>
    <row r="8" spans="1:7" s="9" customFormat="1" x14ac:dyDescent="0.25">
      <c r="A8" s="40" t="s">
        <v>167</v>
      </c>
      <c r="B8" s="45">
        <f>+B9-B10</f>
        <v>0</v>
      </c>
    </row>
    <row r="9" spans="1:7" x14ac:dyDescent="0.25">
      <c r="A9" s="41" t="s">
        <v>168</v>
      </c>
      <c r="B9" s="66">
        <v>0</v>
      </c>
      <c r="C9" s="105" t="s">
        <v>226</v>
      </c>
      <c r="D9" s="106"/>
      <c r="E9" s="106"/>
    </row>
    <row r="10" spans="1:7" x14ac:dyDescent="0.25">
      <c r="A10" s="41" t="s">
        <v>169</v>
      </c>
      <c r="B10" s="72">
        <v>0</v>
      </c>
      <c r="C10" s="105" t="s">
        <v>227</v>
      </c>
      <c r="D10" s="106"/>
      <c r="E10" s="106"/>
    </row>
    <row r="11" spans="1:7" s="9" customFormat="1" x14ac:dyDescent="0.25">
      <c r="A11" s="40" t="s">
        <v>170</v>
      </c>
      <c r="B11" s="45">
        <v>0</v>
      </c>
    </row>
    <row r="12" spans="1:7" x14ac:dyDescent="0.25">
      <c r="A12" s="41" t="s">
        <v>171</v>
      </c>
      <c r="B12" s="31">
        <v>0</v>
      </c>
    </row>
    <row r="13" spans="1:7" x14ac:dyDescent="0.25">
      <c r="A13" s="41" t="s">
        <v>172</v>
      </c>
      <c r="B13" s="31">
        <v>0</v>
      </c>
    </row>
    <row r="14" spans="1:7" s="9" customFormat="1" x14ac:dyDescent="0.25">
      <c r="A14" s="40" t="s">
        <v>173</v>
      </c>
      <c r="B14" s="32"/>
    </row>
    <row r="15" spans="1:7" s="9" customFormat="1" x14ac:dyDescent="0.25">
      <c r="A15" s="40" t="s">
        <v>174</v>
      </c>
      <c r="B15" s="45">
        <f>+B6+B7+B8+B11+B14</f>
        <v>70826.350000000006</v>
      </c>
    </row>
    <row r="16" spans="1:7" x14ac:dyDescent="0.25">
      <c r="A16" s="3"/>
      <c r="B16" s="27"/>
    </row>
    <row r="17" spans="1:2" x14ac:dyDescent="0.25">
      <c r="A17" s="104" t="s">
        <v>182</v>
      </c>
      <c r="B17" s="104"/>
    </row>
    <row r="18" spans="1:2" x14ac:dyDescent="0.25">
      <c r="A18" s="57" t="s">
        <v>185</v>
      </c>
      <c r="B18" s="45">
        <f>+balanç!E26</f>
        <v>70826.350000000006</v>
      </c>
    </row>
    <row r="19" spans="1:2" x14ac:dyDescent="0.25">
      <c r="A19" s="57" t="s">
        <v>186</v>
      </c>
      <c r="B19" s="58">
        <f>+B18-B15</f>
        <v>0</v>
      </c>
    </row>
    <row r="20" spans="1:2" x14ac:dyDescent="0.25">
      <c r="A20" s="4"/>
      <c r="B20" s="4"/>
    </row>
    <row r="21" spans="1:2" x14ac:dyDescent="0.25">
      <c r="A21" s="4"/>
      <c r="B21" s="4"/>
    </row>
    <row r="22" spans="1:2" x14ac:dyDescent="0.25">
      <c r="A22" s="4"/>
      <c r="B22" s="4"/>
    </row>
    <row r="23" spans="1:2" x14ac:dyDescent="0.25">
      <c r="A23" s="4"/>
      <c r="B23" s="4"/>
    </row>
    <row r="24" spans="1:2" x14ac:dyDescent="0.25">
      <c r="A24" s="4"/>
      <c r="B24" s="4"/>
    </row>
    <row r="25" spans="1:2" x14ac:dyDescent="0.25">
      <c r="A25" s="4"/>
      <c r="B25" s="4"/>
    </row>
    <row r="26" spans="1:2" x14ac:dyDescent="0.25">
      <c r="A26" s="4"/>
      <c r="B26" s="4"/>
    </row>
    <row r="27" spans="1:2" x14ac:dyDescent="0.25">
      <c r="A27" s="4"/>
      <c r="B27" s="4"/>
    </row>
    <row r="28" spans="1:2" x14ac:dyDescent="0.25">
      <c r="A28" s="4"/>
      <c r="B28" s="4"/>
    </row>
    <row r="29" spans="1:2" x14ac:dyDescent="0.25">
      <c r="A29" s="4"/>
      <c r="B29" s="4"/>
    </row>
  </sheetData>
  <mergeCells count="3">
    <mergeCell ref="A17:B17"/>
    <mergeCell ref="C9:E9"/>
    <mergeCell ref="C10:E10"/>
  </mergeCells>
  <phoneticPr fontId="11" type="noConversion"/>
  <pageMargins left="0.7" right="0.7" top="0.75" bottom="0.75" header="0.3" footer="0.3"/>
  <pageSetup paperSize="9" orientation="portrait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2"/>
  <sheetViews>
    <sheetView topLeftCell="A16" zoomScaleNormal="100" workbookViewId="0">
      <selection activeCell="C16" sqref="C16"/>
    </sheetView>
  </sheetViews>
  <sheetFormatPr baseColWidth="10" defaultRowHeight="15" x14ac:dyDescent="0.25"/>
  <cols>
    <col min="1" max="1" width="69.7109375" bestFit="1" customWidth="1"/>
    <col min="2" max="2" width="19.5703125" bestFit="1" customWidth="1"/>
    <col min="3" max="3" width="17.28515625" customWidth="1"/>
    <col min="4" max="4" width="34.85546875" bestFit="1" customWidth="1"/>
  </cols>
  <sheetData>
    <row r="1" spans="1:5" x14ac:dyDescent="0.25">
      <c r="A1" s="22" t="s">
        <v>0</v>
      </c>
    </row>
    <row r="3" spans="1:5" x14ac:dyDescent="0.25">
      <c r="A3" t="s">
        <v>187</v>
      </c>
    </row>
    <row r="6" spans="1:5" s="4" customFormat="1" ht="45" x14ac:dyDescent="0.25">
      <c r="A6" s="28" t="s">
        <v>188</v>
      </c>
      <c r="B6" s="48" t="s">
        <v>189</v>
      </c>
      <c r="C6" s="28" t="s">
        <v>190</v>
      </c>
    </row>
    <row r="7" spans="1:5" x14ac:dyDescent="0.25">
      <c r="A7" s="49" t="s">
        <v>191</v>
      </c>
      <c r="B7" s="50">
        <f>SUM(B8:B17)</f>
        <v>348641.69</v>
      </c>
      <c r="C7" s="50">
        <f>SUM(C8:C17)</f>
        <v>348641.69</v>
      </c>
    </row>
    <row r="8" spans="1:5" x14ac:dyDescent="0.25">
      <c r="A8" s="37" t="s">
        <v>192</v>
      </c>
      <c r="B8" s="51">
        <v>35400</v>
      </c>
      <c r="C8" s="70">
        <f>B8</f>
        <v>35400</v>
      </c>
      <c r="D8" s="64" t="s">
        <v>228</v>
      </c>
      <c r="E8" t="s">
        <v>228</v>
      </c>
    </row>
    <row r="9" spans="1:5" x14ac:dyDescent="0.25">
      <c r="A9" s="37" t="s">
        <v>193</v>
      </c>
      <c r="B9" s="51"/>
      <c r="C9" s="51"/>
    </row>
    <row r="10" spans="1:5" x14ac:dyDescent="0.25">
      <c r="A10" s="37" t="s">
        <v>194</v>
      </c>
      <c r="B10" s="76">
        <v>0</v>
      </c>
      <c r="C10" s="51">
        <v>0</v>
      </c>
    </row>
    <row r="11" spans="1:5" x14ac:dyDescent="0.25">
      <c r="A11" s="37" t="s">
        <v>195</v>
      </c>
      <c r="B11" s="51">
        <v>303241.69</v>
      </c>
      <c r="C11" s="51">
        <f>B11</f>
        <v>303241.69</v>
      </c>
      <c r="D11" t="s">
        <v>215</v>
      </c>
    </row>
    <row r="12" spans="1:5" x14ac:dyDescent="0.25">
      <c r="A12" s="37" t="s">
        <v>196</v>
      </c>
      <c r="B12" s="51">
        <v>0</v>
      </c>
      <c r="C12" s="76" t="s">
        <v>228</v>
      </c>
    </row>
    <row r="13" spans="1:5" x14ac:dyDescent="0.25">
      <c r="A13" s="37" t="s">
        <v>197</v>
      </c>
      <c r="B13" s="51"/>
      <c r="C13" s="51"/>
    </row>
    <row r="14" spans="1:5" x14ac:dyDescent="0.25">
      <c r="A14" s="37" t="s">
        <v>198</v>
      </c>
      <c r="B14" s="51"/>
      <c r="C14" s="51"/>
    </row>
    <row r="15" spans="1:5" x14ac:dyDescent="0.25">
      <c r="A15" s="37" t="s">
        <v>199</v>
      </c>
      <c r="B15" s="51"/>
      <c r="C15" s="51"/>
    </row>
    <row r="16" spans="1:5" x14ac:dyDescent="0.25">
      <c r="A16" s="37" t="s">
        <v>200</v>
      </c>
      <c r="B16" s="51">
        <v>10000</v>
      </c>
      <c r="C16" s="73">
        <f>B16</f>
        <v>10000</v>
      </c>
      <c r="D16" t="s">
        <v>216</v>
      </c>
    </row>
    <row r="17" spans="1:4" x14ac:dyDescent="0.25">
      <c r="A17" s="37"/>
      <c r="B17" s="51"/>
      <c r="C17" s="51"/>
    </row>
    <row r="18" spans="1:4" x14ac:dyDescent="0.25">
      <c r="A18" s="49" t="s">
        <v>201</v>
      </c>
      <c r="B18" s="50">
        <f>SUM(B19:B30)</f>
        <v>345124.93000000005</v>
      </c>
      <c r="C18" s="50">
        <f>SUM(C19:C30)</f>
        <v>345124.93000000005</v>
      </c>
    </row>
    <row r="19" spans="1:4" x14ac:dyDescent="0.25">
      <c r="A19" s="37" t="s">
        <v>202</v>
      </c>
      <c r="B19" s="51"/>
      <c r="C19" s="51"/>
    </row>
    <row r="20" spans="1:4" x14ac:dyDescent="0.25">
      <c r="A20" s="37" t="s">
        <v>203</v>
      </c>
      <c r="B20" s="51">
        <v>282686.59000000003</v>
      </c>
      <c r="C20" s="51">
        <f>B20</f>
        <v>282686.59000000003</v>
      </c>
    </row>
    <row r="21" spans="1:4" x14ac:dyDescent="0.25">
      <c r="A21" s="37" t="s">
        <v>204</v>
      </c>
      <c r="B21" s="51">
        <v>52438.34</v>
      </c>
      <c r="C21" s="51">
        <f>B21</f>
        <v>52438.34</v>
      </c>
    </row>
    <row r="22" spans="1:4" x14ac:dyDescent="0.25">
      <c r="A22" s="37" t="s">
        <v>205</v>
      </c>
      <c r="B22" s="51">
        <v>0</v>
      </c>
      <c r="C22" s="51">
        <f>-pyg!D24</f>
        <v>0</v>
      </c>
    </row>
    <row r="23" spans="1:4" x14ac:dyDescent="0.25">
      <c r="A23" s="37" t="s">
        <v>206</v>
      </c>
      <c r="B23" s="51"/>
      <c r="C23" s="51"/>
    </row>
    <row r="24" spans="1:4" x14ac:dyDescent="0.25">
      <c r="A24" s="37" t="s">
        <v>207</v>
      </c>
      <c r="B24" s="51"/>
      <c r="C24" s="51"/>
    </row>
    <row r="25" spans="1:4" x14ac:dyDescent="0.25">
      <c r="A25" s="37" t="s">
        <v>208</v>
      </c>
      <c r="B25" s="51"/>
      <c r="C25" s="51"/>
    </row>
    <row r="26" spans="1:4" ht="30" x14ac:dyDescent="0.25">
      <c r="A26" s="52" t="s">
        <v>209</v>
      </c>
      <c r="B26" s="51">
        <v>10000</v>
      </c>
      <c r="C26" s="73">
        <f>B26</f>
        <v>10000</v>
      </c>
      <c r="D26" t="s">
        <v>223</v>
      </c>
    </row>
    <row r="27" spans="1:4" ht="30" x14ac:dyDescent="0.25">
      <c r="A27" s="52" t="s">
        <v>210</v>
      </c>
      <c r="B27" s="51"/>
      <c r="C27" s="76" t="s">
        <v>228</v>
      </c>
    </row>
    <row r="28" spans="1:4" x14ac:dyDescent="0.25">
      <c r="A28" s="37" t="s">
        <v>211</v>
      </c>
      <c r="B28" s="51"/>
      <c r="C28" s="51"/>
    </row>
    <row r="29" spans="1:4" x14ac:dyDescent="0.25">
      <c r="A29" s="37" t="s">
        <v>212</v>
      </c>
      <c r="B29" s="51"/>
      <c r="C29" s="51"/>
    </row>
    <row r="30" spans="1:4" x14ac:dyDescent="0.25">
      <c r="A30" s="37" t="s">
        <v>213</v>
      </c>
      <c r="B30" s="51"/>
      <c r="C30" s="51"/>
    </row>
    <row r="31" spans="1:4" x14ac:dyDescent="0.25">
      <c r="A31" s="37"/>
      <c r="B31" s="51"/>
      <c r="C31" s="51"/>
    </row>
    <row r="32" spans="1:4" x14ac:dyDescent="0.25">
      <c r="A32" s="49" t="s">
        <v>214</v>
      </c>
      <c r="B32" s="50">
        <f>+B7-B18</f>
        <v>3516.7599999999511</v>
      </c>
      <c r="C32" s="50">
        <f>+C7-C18</f>
        <v>3516.7599999999511</v>
      </c>
    </row>
    <row r="34" spans="1:4" x14ac:dyDescent="0.25">
      <c r="A34" s="103" t="s">
        <v>182</v>
      </c>
      <c r="B34" s="103"/>
      <c r="C34" s="103"/>
    </row>
    <row r="35" spans="1:4" x14ac:dyDescent="0.25">
      <c r="A35" s="49" t="s">
        <v>217</v>
      </c>
      <c r="B35" s="50"/>
      <c r="C35" s="50">
        <f>+pyg!D10+pyg!D6</f>
        <v>0</v>
      </c>
    </row>
    <row r="36" spans="1:4" x14ac:dyDescent="0.25">
      <c r="A36" s="49" t="s">
        <v>219</v>
      </c>
      <c r="B36" s="54">
        <f>+B10+B11</f>
        <v>303241.69</v>
      </c>
      <c r="C36" s="54">
        <f>+C7</f>
        <v>348641.69</v>
      </c>
    </row>
    <row r="37" spans="1:4" x14ac:dyDescent="0.25">
      <c r="A37" s="49" t="s">
        <v>220</v>
      </c>
      <c r="B37" s="55">
        <f>+B35-B36</f>
        <v>-303241.69</v>
      </c>
      <c r="C37" s="55">
        <f>+C35-C36</f>
        <v>-348641.69</v>
      </c>
      <c r="D37" s="68"/>
    </row>
    <row r="40" spans="1:4" x14ac:dyDescent="0.25">
      <c r="A40" s="49" t="s">
        <v>221</v>
      </c>
      <c r="B40" s="53">
        <f>+pyg!C12</f>
        <v>-55636.54</v>
      </c>
      <c r="C40" s="53">
        <f>+pyg!D12+pyg!D24</f>
        <v>0</v>
      </c>
    </row>
    <row r="41" spans="1:4" x14ac:dyDescent="0.25">
      <c r="A41" s="49" t="s">
        <v>222</v>
      </c>
      <c r="B41" s="56">
        <f>+B21+B22</f>
        <v>52438.34</v>
      </c>
      <c r="C41" s="56">
        <f>+C21+C22</f>
        <v>52438.34</v>
      </c>
    </row>
    <row r="42" spans="1:4" x14ac:dyDescent="0.25">
      <c r="A42" s="49" t="s">
        <v>220</v>
      </c>
      <c r="B42" s="55">
        <f>+B40+B41</f>
        <v>-3198.2000000000044</v>
      </c>
      <c r="C42" s="55">
        <f>+C40+C41</f>
        <v>52438.34</v>
      </c>
    </row>
  </sheetData>
  <mergeCells count="1">
    <mergeCell ref="A34:C34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Informe</vt:lpstr>
      <vt:lpstr>balanç</vt:lpstr>
      <vt:lpstr>pyg</vt:lpstr>
      <vt:lpstr>ejec. efectivos</vt:lpstr>
      <vt:lpstr>calendaio y pptt</vt:lpstr>
      <vt:lpstr>C-N FINANÇAMENT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Fané Otin</dc:creator>
  <cp:lastModifiedBy>Ana Amigo</cp:lastModifiedBy>
  <cp:lastPrinted>2015-12-01T12:22:33Z</cp:lastPrinted>
  <dcterms:created xsi:type="dcterms:W3CDTF">2015-11-30T12:07:46Z</dcterms:created>
  <dcterms:modified xsi:type="dcterms:W3CDTF">2026-04-28T10:11:35Z</dcterms:modified>
</cp:coreProperties>
</file>