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era\Gestió\Administració\MINISTERI\2024\1T\"/>
    </mc:Choice>
  </mc:AlternateContent>
  <xr:revisionPtr revIDLastSave="0" documentId="13_ncr:1_{B75D976E-7BD3-4EF1-95F6-A35B801A588D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F6" i="2" l="1"/>
  <c r="C37" i="1" l="1"/>
  <c r="F10" i="1"/>
  <c r="F9" i="1"/>
  <c r="E35" i="2"/>
  <c r="F12" i="2" l="1"/>
  <c r="F19" i="1" l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E63" i="1"/>
  <c r="F63" i="1"/>
  <c r="D58" i="1"/>
  <c r="E58" i="1"/>
  <c r="F58" i="1"/>
  <c r="C63" i="1"/>
  <c r="C58" i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E30" i="1" s="1"/>
  <c r="E29" i="1" s="1"/>
  <c r="F31" i="1"/>
  <c r="F30" i="1" s="1"/>
  <c r="F29" i="1" s="1"/>
  <c r="C31" i="1"/>
  <c r="C30" i="1" s="1"/>
  <c r="C29" i="1" s="1"/>
  <c r="D19" i="1"/>
  <c r="D17" i="1"/>
  <c r="C8" i="1"/>
  <c r="D8" i="1"/>
  <c r="F8" i="1"/>
  <c r="C18" i="6"/>
  <c r="D30" i="2" l="1"/>
  <c r="D32" i="2" s="1"/>
  <c r="D36" i="2" s="1"/>
  <c r="G21" i="3"/>
  <c r="C8" i="3" s="1"/>
  <c r="B33" i="3" s="1"/>
  <c r="D56" i="1"/>
  <c r="C56" i="1"/>
  <c r="C68" i="1" s="1"/>
  <c r="D68" i="1"/>
  <c r="D27" i="1"/>
  <c r="F56" i="1"/>
  <c r="F68" i="1" s="1"/>
  <c r="E56" i="1"/>
  <c r="E68" i="1" s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1" i="1" l="1"/>
  <c r="C71" i="1"/>
  <c r="E71" i="1"/>
  <c r="F17" i="1"/>
  <c r="F27" i="1" s="1"/>
  <c r="F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E10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COMPTABILITZADA AMORTITZACIÓ 1T'24
</t>
        </r>
      </text>
    </comment>
    <comment ref="E22" authorId="0" shapeId="0" xr:uid="{00000000-0006-0000-0100-000004000000}">
      <text>
        <r>
          <rPr>
            <sz val="9"/>
            <color indexed="81"/>
            <rFont val="Tahoma"/>
            <charset val="1"/>
          </rPr>
          <t xml:space="preserve">8750€ pendents cobrament Ajuntament 1T'24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C57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INDEMNITZACIÓ PROVISIÓ DIRECTOR
9.850€
</t>
        </r>
      </text>
    </comment>
    <comment ref="E5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PROVISIÓ 2% CAPÍTOL 1</t>
        </r>
        <r>
          <rPr>
            <sz val="9"/>
            <color indexed="81"/>
            <rFont val="Tahoma"/>
            <charset val="1"/>
          </rPr>
          <t xml:space="preserve">
PROVISIÓ VODAFONE 1.456,20€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  <author>OSanchez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  <comment ref="E8" authorId="1" shapeId="0" xr:uid="{00000000-0006-0000-0200-000002000000}">
      <text>
        <r>
          <rPr>
            <b/>
            <sz val="9"/>
            <color indexed="81"/>
            <rFont val="Tahoma"/>
            <charset val="1"/>
          </rPr>
          <t>ajustes positivos prorrata iva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6" authorId="1" shapeId="0" xr:uid="{00000000-0006-0000-0200-000003000000}">
      <text>
        <r>
          <rPr>
            <b/>
            <sz val="9"/>
            <color indexed="81"/>
            <rFont val="Tahoma"/>
            <charset val="1"/>
          </rPr>
          <t>PREVISIÓ ESTALVI PRESSUPOST 2024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<sst xmlns="http://schemas.openxmlformats.org/spreadsheetml/2006/main" count="279" uniqueCount="238">
  <si>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</si>
  <si>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</si>
  <si>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</si>
  <si>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</si>
  <si>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</si>
  <si>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</si>
  <si>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</si>
  <si>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</si>
  <si>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</si>
  <si>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</si>
  <si>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</si>
  <si>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</si>
  <si>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</si>
  <si>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</si>
  <si>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</si>
  <si>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</si>
  <si>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</si>
  <si>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</si>
  <si>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</si>
  <si>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</si>
  <si>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</si>
  <si>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</si>
  <si>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</si>
  <si>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</si>
  <si>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</si>
  <si>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</si>
  <si>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</si>
  <si>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</si>
  <si>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</si>
  <si>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</si>
  <si>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</si>
  <si>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</si>
  <si>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</si>
  <si>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</si>
  <si>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</si>
  <si>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</si>
  <si>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</si>
  <si>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</si>
  <si>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</si>
  <si>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</si>
  <si>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</si>
  <si>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</si>
  <si>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</si>
  <si>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</si>
  <si>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</si>
  <si>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</si>
  <si>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</si>
  <si>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</si>
  <si>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</si>
  <si>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</si>
  <si>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</si>
  <si>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</si>
  <si>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</si>
  <si>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</si>
  <si>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</si>
  <si>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</si>
  <si>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</si>
  <si>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</si>
  <si>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</si>
  <si>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</si>
  <si>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</si>
  <si>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</si>
  <si>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</si>
  <si>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</si>
  <si>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</si>
  <si>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</si>
  <si>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</si>
  <si>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</si>
  <si>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</si>
  <si>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</si>
  <si>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</si>
  <si>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</si>
  <si>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</si>
  <si>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</si>
  <si>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</si>
  <si>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</si>
  <si>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</si>
  <si>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</si>
  <si>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</si>
  <si>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</si>
  <si>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</si>
  <si>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</si>
  <si>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</si>
  <si>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</si>
  <si>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</si>
  <si>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</si>
  <si>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</si>
  <si>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</si>
  <si>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</si>
  <si>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</si>
  <si>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</si>
  <si>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</si>
  <si>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</si>
  <si>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</si>
  <si>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</si>
  <si>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</si>
  <si>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</si>
  <si>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</si>
  <si>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</si>
  <si>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</si>
  <si>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</si>
  <si>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</si>
  <si>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</si>
  <si>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</si>
  <si>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</si>
  <si>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</si>
  <si>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</si>
  <si>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</si>
  <si>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</si>
  <si>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</si>
  <si>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</si>
  <si>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</si>
  <si>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</si>
  <si>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</si>
  <si>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</si>
  <si>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</si>
  <si>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</si>
  <si>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</si>
  <si>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</si>
  <si>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</si>
  <si>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</si>
  <si>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</si>
  <si>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</si>
  <si>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</si>
  <si>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</si>
  <si>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</si>
  <si>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</si>
  <si>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</si>
  <si>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</si>
  <si>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</si>
  <si>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</si>
  <si>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</si>
  <si>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</si>
  <si>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</si>
  <si>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</si>
  <si>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</si>
  <si>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</si>
  <si>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</si>
  <si>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</si>
  <si>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</si>
  <si>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</si>
  <si>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</si>
  <si>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</si>
  <si>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</si>
  <si>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</si>
  <si>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</si>
  <si>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</si>
  <si>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</si>
  <si>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</si>
  <si>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</si>
  <si>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</si>
  <si>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</si>
  <si>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</si>
  <si>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</si>
  <si>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</si>
  <si>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</si>
  <si>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</si>
  <si>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</si>
  <si>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</si>
  <si>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</si>
  <si>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</si>
  <si>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</si>
  <si>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</si>
  <si>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</si>
  <si>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</si>
  <si>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</si>
  <si>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</si>
  <si>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</si>
  <si>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</si>
  <si>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</si>
  <si>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</si>
  <si>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</si>
  <si>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</si>
  <si>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</si>
  <si>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</si>
  <si>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</si>
  <si>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</si>
  <si>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</si>
  <si>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</si>
  <si>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</si>
  <si>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</si>
  <si>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</si>
  <si>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</si>
  <si>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</si>
  <si>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</si>
  <si>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</si>
  <si>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</si>
  <si>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</si>
  <si>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</si>
  <si>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</si>
  <si>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</si>
  <si>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</si>
  <si>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</si>
  <si>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</si>
  <si>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</si>
  <si>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</si>
  <si>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</si>
  <si>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</si>
  <si>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</si>
  <si>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</si>
  <si>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</si>
  <si>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</si>
  <si>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</si>
  <si>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</si>
  <si>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</si>
  <si>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</si>
  <si>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</si>
  <si>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</si>
  <si>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</si>
  <si>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</si>
  <si>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</si>
  <si>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</si>
  <si>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</si>
  <si>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</si>
  <si>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</si>
  <si>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</si>
  <si>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</si>
  <si>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</si>
  <si>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</si>
  <si>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</si>
  <si>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</si>
  <si>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</si>
  <si>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</si>
  <si>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</si>
  <si>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</si>
  <si>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</si>
  <si>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</si>
  <si>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</si>
  <si>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</si>
  <si>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</si>
  <si>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Ignasi Oliva Gispert, director de l'Entitat Pública Empresarial Radio Arenys de Mar, amb CIF  per tal que l'Ajuntament d'Arenys de Mar pugui complir amb l'obligació de comunicació al Ministeri d'Economia i Hisenda de les Execucions trimestrals corresponent al 1  trimestre del 2024,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</si>
  <si>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</si>
  <si>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1T 2024</t>
  </si>
  <si>
    <t>1T2024</t>
  </si>
  <si>
    <t>Previsión inicial 2024</t>
  </si>
  <si>
    <t>31/XII/2024</t>
  </si>
  <si>
    <t>Antoni Sintas Nicolau</t>
  </si>
  <si>
    <t>Arenys de Mar, a 16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</si>
</sst>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4.3" x14ac:dyDescent="0.25"/>
  <sheetData>
    <row r="3" spans="1:7" s="7" customFormat="1" ht="14.95" customHeight="1" x14ac:dyDescent="0.25">
      <c r="A3" s="86" t="s">
        <v>230</v>
      </c>
      <c r="B3" s="86"/>
      <c r="C3" s="86"/>
      <c r="D3" s="86"/>
      <c r="E3" s="86"/>
      <c r="F3" s="86"/>
      <c r="G3" s="86"/>
    </row>
    <row r="4" spans="1:7" s="9" customFormat="1" x14ac:dyDescent="0.25">
      <c r="A4" s="86"/>
      <c r="B4" s="86"/>
      <c r="C4" s="86"/>
      <c r="D4" s="86"/>
      <c r="E4" s="86"/>
      <c r="F4" s="86"/>
      <c r="G4" s="86"/>
    </row>
    <row r="5" spans="1:7" s="9" customFormat="1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86"/>
      <c r="B6" s="86"/>
      <c r="C6" s="86"/>
      <c r="D6" s="86"/>
      <c r="E6" s="86"/>
      <c r="F6" s="86"/>
      <c r="G6" s="86"/>
    </row>
    <row r="8" spans="1:7" ht="14.95" x14ac:dyDescent="0.25">
      <c r="A8" s="23" t="s">
        <v>175</v>
      </c>
    </row>
    <row r="10" spans="1:7" ht="14.95" customHeight="1" x14ac:dyDescent="0.25">
      <c r="A10" s="87" t="s">
        <v>231</v>
      </c>
      <c r="B10" s="87"/>
      <c r="C10" s="87"/>
      <c r="D10" s="87"/>
      <c r="E10" s="87"/>
      <c r="F10" s="87"/>
      <c r="G10" s="87"/>
    </row>
    <row r="11" spans="1:7" x14ac:dyDescent="0.25">
      <c r="A11" s="87"/>
      <c r="B11" s="87"/>
      <c r="C11" s="87"/>
      <c r="D11" s="87"/>
      <c r="E11" s="87"/>
      <c r="F11" s="87"/>
      <c r="G11" s="87"/>
    </row>
    <row r="12" spans="1:7" x14ac:dyDescent="0.25">
      <c r="A12" s="87"/>
      <c r="B12" s="87"/>
      <c r="C12" s="87"/>
      <c r="D12" s="87"/>
      <c r="E12" s="87"/>
      <c r="F12" s="87"/>
      <c r="G12" s="87"/>
    </row>
    <row r="13" spans="1:7" ht="14.95" customHeight="1" x14ac:dyDescent="0.25">
      <c r="A13" s="87"/>
      <c r="B13" s="87"/>
      <c r="C13" s="87"/>
      <c r="D13" s="87"/>
      <c r="E13" s="87"/>
      <c r="F13" s="87"/>
      <c r="G13" s="87"/>
    </row>
    <row r="14" spans="1:7" x14ac:dyDescent="0.25">
      <c r="A14" s="87"/>
      <c r="B14" s="87"/>
      <c r="C14" s="87"/>
      <c r="D14" s="87"/>
      <c r="E14" s="87"/>
      <c r="F14" s="87"/>
      <c r="G14" s="87"/>
    </row>
    <row r="17" spans="1:1" ht="14.95" x14ac:dyDescent="0.25">
      <c r="A17" t="s">
        <v>237</v>
      </c>
    </row>
    <row r="22" spans="1:1" ht="14.95" x14ac:dyDescent="0.25">
      <c r="A22" t="s">
        <v>176</v>
      </c>
    </row>
    <row r="23" spans="1:1" ht="14.95" x14ac:dyDescent="0.25">
      <c r="A23" t="s">
        <v>236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topLeftCell="A49" workbookViewId="0">
      <selection activeCell="E43" sqref="E43"/>
    </sheetView>
  </sheetViews>
  <sheetFormatPr baseColWidth="10" defaultRowHeight="14.3" x14ac:dyDescent="0.25"/>
  <cols>
    <col min="1" max="1" width="28.625" style="10" customWidth="1"/>
    <col min="2" max="2" width="61.75" style="2" bestFit="1" customWidth="1"/>
    <col min="3" max="3" width="11.375" style="15"/>
    <col min="4" max="4" width="14.125" style="15" customWidth="1"/>
    <col min="5" max="6" width="11.375" style="15"/>
  </cols>
  <sheetData>
    <row r="1" spans="1:13" s="9" customFormat="1" ht="14.95" x14ac:dyDescent="0.25">
      <c r="A1" s="22" t="s">
        <v>0</v>
      </c>
      <c r="B1" s="7"/>
      <c r="C1" s="12"/>
      <c r="D1" s="12"/>
      <c r="E1" s="12"/>
      <c r="F1" s="12"/>
    </row>
    <row r="2" spans="1:13" s="9" customFormat="1" ht="14.95" x14ac:dyDescent="0.25">
      <c r="A2" s="11"/>
      <c r="B2" s="7"/>
      <c r="C2" s="12"/>
      <c r="D2" s="12"/>
      <c r="E2" s="12"/>
      <c r="F2" s="12"/>
    </row>
    <row r="3" spans="1:13" s="9" customFormat="1" ht="14.95" x14ac:dyDescent="0.25">
      <c r="A3" s="11"/>
      <c r="B3" s="7"/>
      <c r="C3" s="12"/>
      <c r="D3" s="12"/>
      <c r="E3" s="12"/>
      <c r="F3" s="12"/>
    </row>
    <row r="4" spans="1:13" s="9" customFormat="1" ht="14.95" x14ac:dyDescent="0.25">
      <c r="A4" s="11"/>
      <c r="B4" s="7"/>
      <c r="C4" s="12"/>
      <c r="D4" s="12"/>
      <c r="E4" s="12"/>
      <c r="F4" s="12"/>
    </row>
    <row r="5" spans="1:13" s="9" customFormat="1" ht="14.95" x14ac:dyDescent="0.25">
      <c r="A5" s="22" t="s">
        <v>177</v>
      </c>
      <c r="B5" s="7"/>
      <c r="C5" s="12"/>
      <c r="D5" s="12"/>
      <c r="E5" s="77" t="s">
        <v>232</v>
      </c>
      <c r="F5" s="12"/>
    </row>
    <row r="6" spans="1:13" s="5" customFormat="1" ht="42.8" x14ac:dyDescent="0.25">
      <c r="A6" s="88" t="s">
        <v>3</v>
      </c>
      <c r="B6" s="88"/>
      <c r="C6" s="42" t="s">
        <v>234</v>
      </c>
      <c r="D6" s="71" t="s">
        <v>1</v>
      </c>
      <c r="E6" s="71" t="s">
        <v>2</v>
      </c>
      <c r="F6" s="42" t="s">
        <v>235</v>
      </c>
    </row>
    <row r="7" spans="1:13" s="1" customFormat="1" ht="14.95" x14ac:dyDescent="0.25">
      <c r="A7" s="89" t="s">
        <v>21</v>
      </c>
      <c r="B7" s="89"/>
      <c r="C7" s="89"/>
      <c r="D7" s="89"/>
      <c r="E7" s="89"/>
      <c r="F7" s="89"/>
    </row>
    <row r="8" spans="1:13" s="5" customFormat="1" x14ac:dyDescent="0.25">
      <c r="A8" s="11"/>
      <c r="B8" s="6" t="s">
        <v>4</v>
      </c>
      <c r="C8" s="16">
        <f>+C9+C10+C11+C12+C13+C14+C15</f>
        <v>36226.660000000003</v>
      </c>
      <c r="D8" s="16">
        <f>+D9+D10+D11+D12+D13+D14+D15</f>
        <v>0</v>
      </c>
      <c r="E8" s="16">
        <f>+E9+E10+E11+E12+E13+E14+E15</f>
        <v>36169.910000000003</v>
      </c>
      <c r="F8" s="16">
        <f>+F9+F10+F11+F12+F13+F14+F15</f>
        <v>36217.74</v>
      </c>
      <c r="G8" s="5" t="s">
        <v>91</v>
      </c>
      <c r="I8" s="1"/>
      <c r="J8" s="1"/>
    </row>
    <row r="9" spans="1:13" s="1" customFormat="1" ht="14.95" x14ac:dyDescent="0.25">
      <c r="A9" s="10" t="s">
        <v>22</v>
      </c>
      <c r="B9" s="3" t="s">
        <v>89</v>
      </c>
      <c r="C9" s="14">
        <v>10804.05</v>
      </c>
      <c r="D9" s="14">
        <v>0</v>
      </c>
      <c r="E9" s="80">
        <v>10126.709999999999</v>
      </c>
      <c r="F9" s="14">
        <f>C9-2709.35</f>
        <v>8094.6999999999989</v>
      </c>
    </row>
    <row r="10" spans="1:13" s="1" customFormat="1" x14ac:dyDescent="0.25">
      <c r="A10" s="10" t="s">
        <v>23</v>
      </c>
      <c r="B10" s="3" t="s">
        <v>5</v>
      </c>
      <c r="C10" s="14">
        <v>25422.61</v>
      </c>
      <c r="D10" s="14">
        <v>0</v>
      </c>
      <c r="E10" s="80">
        <v>26043.200000000001</v>
      </c>
      <c r="F10" s="14">
        <f>C10-5999.57+8700</f>
        <v>28123.040000000001</v>
      </c>
      <c r="H10" s="14"/>
      <c r="I10" s="14"/>
      <c r="J10" s="14"/>
      <c r="K10" s="14"/>
      <c r="M10" s="14"/>
    </row>
    <row r="11" spans="1:13" s="1" customFormat="1" ht="14.95" x14ac:dyDescent="0.25">
      <c r="A11" s="10" t="s">
        <v>24</v>
      </c>
      <c r="B11" s="3" t="s">
        <v>6</v>
      </c>
      <c r="C11" s="14"/>
      <c r="D11" s="14"/>
      <c r="E11" s="14"/>
      <c r="F11" s="14"/>
    </row>
    <row r="12" spans="1:13" s="1" customFormat="1" ht="59.95" x14ac:dyDescent="0.25">
      <c r="A12" s="10" t="s">
        <v>25</v>
      </c>
      <c r="B12" s="3" t="s">
        <v>90</v>
      </c>
      <c r="C12" s="14"/>
      <c r="D12" s="14"/>
      <c r="E12" s="14"/>
      <c r="F12" s="14"/>
    </row>
    <row r="13" spans="1:13" s="1" customFormat="1" ht="59.95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3" s="1" customFormat="1" ht="14.95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3" s="1" customFormat="1" ht="14.95" x14ac:dyDescent="0.25">
      <c r="A15" s="10"/>
      <c r="B15" s="3" t="s">
        <v>9</v>
      </c>
      <c r="C15" s="14"/>
      <c r="D15" s="14"/>
      <c r="E15" s="14"/>
      <c r="F15" s="14"/>
    </row>
    <row r="16" spans="1:13" s="1" customFormat="1" ht="14.95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34088.15</v>
      </c>
      <c r="D17" s="16">
        <f>+D18+D19+D23+D24+D25+D26</f>
        <v>0</v>
      </c>
      <c r="E17" s="16">
        <f>+E18+E19+E23+E24+E25+E26</f>
        <v>26810.739999999998</v>
      </c>
      <c r="F17" s="16">
        <f>+F18+F19+F23+F24+F25+F26</f>
        <v>19336.47</v>
      </c>
      <c r="G17" s="5" t="s">
        <v>91</v>
      </c>
    </row>
    <row r="18" spans="1:8" s="1" customFormat="1" ht="30.1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3429.14</v>
      </c>
      <c r="D19" s="16">
        <f>+D20+D21+D22</f>
        <v>0</v>
      </c>
      <c r="E19" s="16">
        <f>+E20+E21+E22</f>
        <v>4982.7299999999996</v>
      </c>
      <c r="F19" s="16">
        <f>+F20+F21+F22</f>
        <v>3645.68</v>
      </c>
      <c r="G19" s="5" t="s">
        <v>91</v>
      </c>
      <c r="H19" s="67"/>
    </row>
    <row r="20" spans="1:8" s="1" customFormat="1" ht="28.55" x14ac:dyDescent="0.25">
      <c r="A20" s="10" t="s">
        <v>28</v>
      </c>
      <c r="B20" s="3" t="s">
        <v>13</v>
      </c>
      <c r="C20" s="14">
        <v>3429.14</v>
      </c>
      <c r="D20" s="14">
        <v>0</v>
      </c>
      <c r="E20" s="14">
        <v>4982.7299999999996</v>
      </c>
      <c r="F20" s="14">
        <v>3645.68</v>
      </c>
      <c r="H20" s="67"/>
    </row>
    <row r="21" spans="1:8" s="1" customFormat="1" ht="14.95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ht="14.95" x14ac:dyDescent="0.25">
      <c r="A22" s="10" t="s">
        <v>29</v>
      </c>
      <c r="B22" s="3" t="s">
        <v>15</v>
      </c>
      <c r="C22" s="14">
        <v>0</v>
      </c>
      <c r="D22" s="14">
        <v>0</v>
      </c>
      <c r="E22" s="14">
        <v>0</v>
      </c>
      <c r="F22" s="1">
        <v>0</v>
      </c>
    </row>
    <row r="23" spans="1:8" s="1" customFormat="1" ht="75.099999999999994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ht="14.95" x14ac:dyDescent="0.25">
      <c r="A25" s="10" t="s">
        <v>32</v>
      </c>
      <c r="B25" s="3" t="s">
        <v>18</v>
      </c>
      <c r="C25" s="14">
        <v>2433.17</v>
      </c>
      <c r="D25" s="14">
        <v>0</v>
      </c>
      <c r="E25" s="14">
        <v>2433.17</v>
      </c>
      <c r="F25" s="14">
        <v>2481.83</v>
      </c>
      <c r="H25" s="67"/>
    </row>
    <row r="26" spans="1:8" s="1" customFormat="1" x14ac:dyDescent="0.25">
      <c r="A26" s="10">
        <v>57</v>
      </c>
      <c r="B26" s="3" t="s">
        <v>19</v>
      </c>
      <c r="C26" s="14">
        <v>28225.84</v>
      </c>
      <c r="D26" s="14">
        <v>0</v>
      </c>
      <c r="E26" s="69">
        <v>19394.84</v>
      </c>
      <c r="F26" s="14">
        <v>13208.96</v>
      </c>
    </row>
    <row r="27" spans="1:8" s="5" customFormat="1" x14ac:dyDescent="0.25">
      <c r="A27" s="11"/>
      <c r="B27" s="6" t="s">
        <v>20</v>
      </c>
      <c r="C27" s="16">
        <f>+C8+C17</f>
        <v>70314.81</v>
      </c>
      <c r="D27" s="16">
        <f>+D8+D17</f>
        <v>0</v>
      </c>
      <c r="E27" s="16">
        <f>+E8+E17</f>
        <v>62980.65</v>
      </c>
      <c r="F27" s="16">
        <f>+F8+F17</f>
        <v>55554.21</v>
      </c>
      <c r="G27" s="5" t="s">
        <v>91</v>
      </c>
    </row>
    <row r="28" spans="1:8" s="1" customFormat="1" ht="14.95" x14ac:dyDescent="0.25">
      <c r="A28" s="89" t="s">
        <v>33</v>
      </c>
      <c r="B28" s="89"/>
      <c r="C28" s="89"/>
      <c r="D28" s="89"/>
      <c r="E28" s="89"/>
      <c r="F28" s="89"/>
    </row>
    <row r="29" spans="1:8" s="5" customFormat="1" x14ac:dyDescent="0.25">
      <c r="A29" s="11"/>
      <c r="B29" s="79" t="s">
        <v>34</v>
      </c>
      <c r="C29" s="16">
        <f>+C30+C41+C42</f>
        <v>16779.419999999998</v>
      </c>
      <c r="D29" s="16">
        <f>+D30+D41+D42</f>
        <v>0</v>
      </c>
      <c r="E29" s="16">
        <f>+E30+E41+E42</f>
        <v>21534.87</v>
      </c>
      <c r="F29" s="16">
        <f>+F30+F41+F42</f>
        <v>23870.94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-2337.7200000000003</v>
      </c>
      <c r="D30" s="17">
        <f>+D31+D34+D35+D36+D37+D38+D39+D40</f>
        <v>0</v>
      </c>
      <c r="E30" s="17">
        <f>+E31+E34+E35+E36+E37+E38+E39+E40</f>
        <v>4048.61</v>
      </c>
      <c r="F30" s="17">
        <f>+F31+F34+F35+F36+F37+F38+F39+F40</f>
        <v>2418.2800000000002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ht="14.95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8" s="1" customFormat="1" ht="14.95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8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8" s="1" customFormat="1" ht="14.95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8" s="1" customFormat="1" ht="14.95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8" s="1" customFormat="1" x14ac:dyDescent="0.25">
      <c r="A37" s="10" t="s">
        <v>52</v>
      </c>
      <c r="B37" s="3" t="s">
        <v>42</v>
      </c>
      <c r="C37" s="14">
        <f>-10014.19+7676.47</f>
        <v>-2337.7200000000003</v>
      </c>
      <c r="D37" s="14">
        <v>0</v>
      </c>
      <c r="E37" s="14">
        <v>1066.75</v>
      </c>
      <c r="F37" s="14">
        <v>-2337.7199999999998</v>
      </c>
    </row>
    <row r="38" spans="1:8" s="1" customFormat="1" ht="14.95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8" s="1" customFormat="1" x14ac:dyDescent="0.25">
      <c r="A39" s="10">
        <v>129</v>
      </c>
      <c r="B39" s="3" t="s">
        <v>44</v>
      </c>
      <c r="C39" s="14"/>
      <c r="D39" s="14">
        <v>0</v>
      </c>
      <c r="E39" s="14">
        <v>2981.86</v>
      </c>
      <c r="F39" s="14">
        <v>4756</v>
      </c>
    </row>
    <row r="40" spans="1:8" s="1" customFormat="1" ht="14.95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8" s="1" customFormat="1" ht="14.95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8" s="1" customFormat="1" x14ac:dyDescent="0.25">
      <c r="A42" s="10" t="s">
        <v>54</v>
      </c>
      <c r="B42" s="3" t="s">
        <v>47</v>
      </c>
      <c r="C42" s="14">
        <v>19117.14</v>
      </c>
      <c r="D42" s="14">
        <v>0</v>
      </c>
      <c r="E42" s="78">
        <v>17486.259999999998</v>
      </c>
      <c r="F42" s="14">
        <v>21452.66</v>
      </c>
      <c r="G42" s="67" t="s">
        <v>228</v>
      </c>
      <c r="H42" s="14"/>
    </row>
    <row r="43" spans="1:8" s="1" customFormat="1" ht="14.95" x14ac:dyDescent="0.25">
      <c r="A43" s="10"/>
      <c r="B43" s="3"/>
      <c r="C43" s="14"/>
      <c r="D43" s="14"/>
      <c r="E43" s="14"/>
      <c r="F43" s="14"/>
    </row>
    <row r="44" spans="1:8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8" s="1" customFormat="1" ht="14.95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8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8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8" s="1" customFormat="1" ht="14.95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.1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.1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ht="14.95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ht="14.95" x14ac:dyDescent="0.25">
      <c r="A52" s="10">
        <v>181</v>
      </c>
      <c r="B52" s="2" t="s">
        <v>67</v>
      </c>
    </row>
    <row r="53" spans="1:7" ht="14.95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+C57+C58+C62+C63+C66+C67</f>
        <v>44181.54</v>
      </c>
      <c r="D56" s="18">
        <f>+D57+D58+D62+D63+D66+D67</f>
        <v>0</v>
      </c>
      <c r="E56" s="18">
        <f>+E57+E58+E62+E63+E66+E67</f>
        <v>32091.93</v>
      </c>
      <c r="F56" s="18">
        <f>+F57+F58+F62+F63+F66+F67</f>
        <v>22329.420000000002</v>
      </c>
      <c r="G56" s="5" t="s">
        <v>91</v>
      </c>
    </row>
    <row r="57" spans="1:7" ht="14.95" x14ac:dyDescent="0.25">
      <c r="A57" s="10" t="s">
        <v>72</v>
      </c>
      <c r="B57" s="2" t="s">
        <v>71</v>
      </c>
      <c r="C57" s="15">
        <v>9850</v>
      </c>
      <c r="E57" s="15">
        <v>2242.08</v>
      </c>
      <c r="F57" s="15">
        <v>0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ht="14.95" x14ac:dyDescent="0.25">
      <c r="A60" s="10" t="s">
        <v>75</v>
      </c>
      <c r="B60" s="2" t="s">
        <v>59</v>
      </c>
    </row>
    <row r="61" spans="1:7" ht="75.099999999999994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</f>
        <v>34331.54</v>
      </c>
      <c r="D63" s="18">
        <f>+D64+D65</f>
        <v>0</v>
      </c>
      <c r="E63" s="18">
        <f>+E64+E65</f>
        <v>29849.850000000002</v>
      </c>
      <c r="F63" s="18">
        <f>+F64+F65</f>
        <v>22329.420000000002</v>
      </c>
      <c r="G63" s="5" t="s">
        <v>91</v>
      </c>
    </row>
    <row r="64" spans="1:7" ht="14.95" x14ac:dyDescent="0.25">
      <c r="A64" s="10" t="s">
        <v>81</v>
      </c>
      <c r="B64" s="2" t="s">
        <v>82</v>
      </c>
      <c r="C64" s="15">
        <v>12249.65</v>
      </c>
      <c r="D64" s="15">
        <v>0</v>
      </c>
      <c r="E64" s="15">
        <v>675.49</v>
      </c>
      <c r="F64" s="15">
        <v>675.49</v>
      </c>
    </row>
    <row r="65" spans="1:12" ht="14.95" x14ac:dyDescent="0.25">
      <c r="A65" s="10" t="s">
        <v>83</v>
      </c>
      <c r="B65" s="2" t="s">
        <v>84</v>
      </c>
      <c r="C65" s="15">
        <v>22081.89</v>
      </c>
      <c r="D65" s="15">
        <v>0</v>
      </c>
      <c r="E65" s="15">
        <v>29174.36</v>
      </c>
      <c r="F65" s="15">
        <v>21653.93</v>
      </c>
      <c r="H65" s="1"/>
      <c r="I65" s="83"/>
      <c r="J65" s="1"/>
      <c r="K65" s="1"/>
      <c r="L65" s="1"/>
    </row>
    <row r="66" spans="1:12" ht="14.95" x14ac:dyDescent="0.25">
      <c r="A66" s="10" t="s">
        <v>85</v>
      </c>
      <c r="B66" s="2" t="s">
        <v>86</v>
      </c>
    </row>
    <row r="67" spans="1:12" x14ac:dyDescent="0.25">
      <c r="B67" s="2" t="s">
        <v>87</v>
      </c>
    </row>
    <row r="68" spans="1:12" s="9" customFormat="1" x14ac:dyDescent="0.25">
      <c r="A68" s="19"/>
      <c r="B68" s="20" t="s">
        <v>88</v>
      </c>
      <c r="C68" s="21">
        <f>+C29+C44+C56</f>
        <v>70314.81</v>
      </c>
      <c r="D68" s="21">
        <f>+D29+D44+D56</f>
        <v>0</v>
      </c>
      <c r="E68" s="21">
        <f>+E29+E44+E56</f>
        <v>62980.65</v>
      </c>
      <c r="F68" s="21">
        <f>+F29+F44+F56</f>
        <v>55554.210000000006</v>
      </c>
      <c r="G68" s="5" t="s">
        <v>91</v>
      </c>
    </row>
    <row r="70" spans="1:12" x14ac:dyDescent="0.25">
      <c r="B70" s="90" t="s">
        <v>218</v>
      </c>
      <c r="C70" s="90"/>
      <c r="D70" s="90"/>
      <c r="E70" s="90"/>
      <c r="F70" s="90"/>
    </row>
    <row r="71" spans="1:12" x14ac:dyDescent="0.25">
      <c r="B71" s="60" t="s">
        <v>224</v>
      </c>
      <c r="C71" s="58" t="str">
        <f>IF(C68=C27,"OK","ERROR")</f>
        <v>OK</v>
      </c>
      <c r="D71" s="58" t="str">
        <f>IF(D68=D27,"OK","ERROR")</f>
        <v>OK</v>
      </c>
      <c r="E71" s="58" t="str">
        <f>IF(E68=E27,"OK","ERROR")</f>
        <v>OK</v>
      </c>
      <c r="F71" s="58" t="str">
        <f>IF(F68=F27,"OK","ERROR")</f>
        <v>OK</v>
      </c>
    </row>
  </sheetData>
  <sheetProtection selectLockedCells="1" selectUnlockedCells="1"/>
  <mergeCells count="4">
    <mergeCell ref="A6:B6"/>
    <mergeCell ref="A7:F7"/>
    <mergeCell ref="A28:F28"/>
    <mergeCell ref="B70:F70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opLeftCell="A13" workbookViewId="0">
      <selection activeCell="E13" sqref="E13"/>
    </sheetView>
  </sheetViews>
  <sheetFormatPr baseColWidth="10" defaultRowHeight="14.3" x14ac:dyDescent="0.25"/>
  <cols>
    <col min="1" max="1" width="28.625" style="10" customWidth="1"/>
    <col min="2" max="2" width="61.75" style="2" bestFit="1" customWidth="1"/>
    <col min="3" max="3" width="12.375" style="15" bestFit="1" customWidth="1"/>
    <col min="4" max="4" width="12.75" style="15" customWidth="1"/>
    <col min="5" max="5" width="13.375" style="15" bestFit="1" customWidth="1"/>
    <col min="6" max="6" width="11.375" style="15"/>
  </cols>
  <sheetData>
    <row r="1" spans="1:12" ht="14.95" x14ac:dyDescent="0.25">
      <c r="A1" s="22" t="s">
        <v>0</v>
      </c>
      <c r="B1" s="7"/>
      <c r="C1" s="12"/>
      <c r="D1" s="12"/>
      <c r="E1" s="12"/>
      <c r="F1" s="12"/>
      <c r="G1" s="9"/>
    </row>
    <row r="2" spans="1:12" ht="14.95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233</v>
      </c>
      <c r="F3" s="12"/>
      <c r="G3" s="9"/>
    </row>
    <row r="4" spans="1:12" ht="57.1" x14ac:dyDescent="0.25">
      <c r="A4" s="88" t="s">
        <v>3</v>
      </c>
      <c r="B4" s="88"/>
      <c r="C4" s="42" t="s">
        <v>234</v>
      </c>
      <c r="D4" s="13" t="s">
        <v>1</v>
      </c>
      <c r="E4" s="13" t="s">
        <v>2</v>
      </c>
      <c r="F4" s="42" t="s">
        <v>235</v>
      </c>
      <c r="G4" s="5"/>
    </row>
    <row r="5" spans="1:12" x14ac:dyDescent="0.25">
      <c r="A5" s="89" t="s">
        <v>92</v>
      </c>
      <c r="B5" s="89"/>
      <c r="C5" s="89"/>
      <c r="D5" s="89"/>
      <c r="E5" s="89"/>
      <c r="F5" s="89"/>
      <c r="G5" s="1"/>
    </row>
    <row r="6" spans="1:12" ht="30.1" x14ac:dyDescent="0.25">
      <c r="A6" s="10" t="s">
        <v>93</v>
      </c>
      <c r="B6" s="3" t="s">
        <v>94</v>
      </c>
      <c r="C6" s="14">
        <v>27212.15</v>
      </c>
      <c r="D6" s="14">
        <v>0</v>
      </c>
      <c r="E6" s="14">
        <v>7567.6</v>
      </c>
      <c r="F6" s="14">
        <f>E6*4</f>
        <v>30270.400000000001</v>
      </c>
      <c r="G6" s="1"/>
    </row>
    <row r="7" spans="1:12" ht="28.55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ht="14.95" x14ac:dyDescent="0.25">
      <c r="A8" s="10" t="s">
        <v>122</v>
      </c>
      <c r="B8" s="3" t="s">
        <v>96</v>
      </c>
      <c r="C8" s="14"/>
      <c r="D8" s="14"/>
      <c r="E8" s="14">
        <v>459.7</v>
      </c>
      <c r="F8" s="14"/>
      <c r="G8" s="1"/>
    </row>
    <row r="9" spans="1:12" ht="45" x14ac:dyDescent="0.25">
      <c r="A9" s="10" t="s">
        <v>123</v>
      </c>
      <c r="B9" s="3" t="s">
        <v>97</v>
      </c>
      <c r="C9" s="14">
        <v>-510</v>
      </c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280869</v>
      </c>
      <c r="D10" s="14">
        <v>0</v>
      </c>
      <c r="E10" s="14">
        <v>63250</v>
      </c>
      <c r="F10" s="14">
        <v>287000</v>
      </c>
      <c r="G10" s="1"/>
    </row>
    <row r="11" spans="1:12" ht="14.95" x14ac:dyDescent="0.25">
      <c r="A11" s="10" t="s">
        <v>125</v>
      </c>
      <c r="B11" s="3" t="s">
        <v>99</v>
      </c>
      <c r="C11" s="14">
        <v>-237826.18</v>
      </c>
      <c r="D11" s="14">
        <v>0</v>
      </c>
      <c r="E11" s="14">
        <v>-43307.08</v>
      </c>
      <c r="F11">
        <v>-247581.37</v>
      </c>
      <c r="G11" s="1"/>
    </row>
    <row r="12" spans="1:12" ht="28.55" x14ac:dyDescent="0.25">
      <c r="A12" s="10" t="s">
        <v>126</v>
      </c>
      <c r="B12" s="3" t="s">
        <v>100</v>
      </c>
      <c r="C12" s="14">
        <v>-58358.75</v>
      </c>
      <c r="D12" s="14">
        <v>0</v>
      </c>
      <c r="E12" s="14">
        <v>-22879.360000000001</v>
      </c>
      <c r="F12" s="14">
        <f>-50588.59-12000</f>
        <v>-62588.59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-3805.46</v>
      </c>
      <c r="D13" s="14">
        <v>0</v>
      </c>
      <c r="E13" s="81">
        <v>-2110.3000000000002</v>
      </c>
      <c r="F13" s="14">
        <v>-8708.92</v>
      </c>
      <c r="G13" s="91" t="s">
        <v>225</v>
      </c>
      <c r="H13" s="91"/>
      <c r="I13" s="91"/>
      <c r="J13" s="91"/>
      <c r="K13" s="91"/>
      <c r="L13" s="68"/>
    </row>
    <row r="14" spans="1:12" x14ac:dyDescent="0.25">
      <c r="A14" s="10" t="s">
        <v>128</v>
      </c>
      <c r="B14" s="3" t="s">
        <v>101</v>
      </c>
      <c r="C14" s="14">
        <v>2818.7</v>
      </c>
      <c r="D14" s="14">
        <v>0</v>
      </c>
      <c r="E14" s="71"/>
      <c r="F14" s="14">
        <v>6364.48</v>
      </c>
      <c r="G14" s="92" t="s">
        <v>225</v>
      </c>
      <c r="H14" s="92"/>
      <c r="I14" s="92"/>
      <c r="J14" s="92"/>
      <c r="K14" s="92"/>
    </row>
    <row r="15" spans="1:12" ht="14.95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>
        <v>-2721.25</v>
      </c>
      <c r="D16" s="14"/>
      <c r="E16" s="14"/>
      <c r="F16" s="14"/>
      <c r="G16" s="1"/>
    </row>
    <row r="17" spans="1:11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ht="14.95" x14ac:dyDescent="0.25">
      <c r="B20" s="24" t="s">
        <v>108</v>
      </c>
      <c r="C20" s="14"/>
      <c r="D20" s="14"/>
      <c r="E20" s="14"/>
      <c r="F20" s="14"/>
      <c r="G20" s="1"/>
    </row>
    <row r="21" spans="1:11" ht="14.95" x14ac:dyDescent="0.25">
      <c r="B21" s="3" t="s">
        <v>109</v>
      </c>
      <c r="C21" s="14"/>
      <c r="D21" s="14"/>
      <c r="E21" s="14"/>
      <c r="F21" s="14"/>
      <c r="G21" s="1"/>
    </row>
    <row r="22" spans="1:11" x14ac:dyDescent="0.25">
      <c r="B22" s="6" t="s">
        <v>110</v>
      </c>
      <c r="C22" s="16">
        <f>SUM(C6:C17,C21)</f>
        <v>7678.21000000003</v>
      </c>
      <c r="D22" s="16">
        <f>SUM(D6:D17,D21)</f>
        <v>0</v>
      </c>
      <c r="E22" s="16">
        <f>SUM(E6:E17,E21)</f>
        <v>2980.5600000000004</v>
      </c>
      <c r="F22" s="16">
        <f>SUM(F6:F17,F21)</f>
        <v>4756.0000000000309</v>
      </c>
      <c r="G22" s="5" t="s">
        <v>91</v>
      </c>
    </row>
    <row r="23" spans="1:11" ht="14.95" x14ac:dyDescent="0.25">
      <c r="A23" s="10" t="s">
        <v>131</v>
      </c>
      <c r="B23" s="3" t="s">
        <v>111</v>
      </c>
      <c r="C23" s="14">
        <v>0.94</v>
      </c>
      <c r="D23" s="14">
        <v>0</v>
      </c>
      <c r="E23" s="65">
        <v>2.38</v>
      </c>
      <c r="F23" s="69">
        <v>0</v>
      </c>
      <c r="G23" s="1"/>
    </row>
    <row r="24" spans="1:11" ht="30.1" x14ac:dyDescent="0.25">
      <c r="A24" s="10" t="s">
        <v>132</v>
      </c>
      <c r="B24" s="3" t="s">
        <v>112</v>
      </c>
      <c r="C24" s="14">
        <v>-2.68</v>
      </c>
      <c r="D24" s="14">
        <v>0</v>
      </c>
      <c r="E24" s="14">
        <v>-1.08</v>
      </c>
      <c r="F24" s="14">
        <v>0</v>
      </c>
      <c r="G24" s="92" t="s">
        <v>225</v>
      </c>
      <c r="H24" s="92"/>
      <c r="I24" s="92"/>
      <c r="J24" s="92"/>
      <c r="K24" s="92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ht="14.95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-1.7400000000000002</v>
      </c>
      <c r="D29" s="18">
        <f>SUM(D23:D28)</f>
        <v>0</v>
      </c>
      <c r="E29" s="18">
        <f>SUM(E23:E28)</f>
        <v>1.2999999999999998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7676.4700000000303</v>
      </c>
      <c r="D30" s="18">
        <f>+D22+D29</f>
        <v>0</v>
      </c>
      <c r="E30" s="18">
        <f>+E22+E29</f>
        <v>2981.8600000000006</v>
      </c>
      <c r="F30" s="18">
        <f>+F22+F29</f>
        <v>4756.0000000000309</v>
      </c>
      <c r="G30" s="5" t="s">
        <v>91</v>
      </c>
    </row>
    <row r="31" spans="1:11" ht="14.95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7676.4700000000303</v>
      </c>
      <c r="D32" s="21">
        <f>SUM(D30:D31)</f>
        <v>0</v>
      </c>
      <c r="E32" s="21">
        <f>SUM(E30:E31)</f>
        <v>2981.8600000000006</v>
      </c>
      <c r="F32" s="21">
        <f>SUM(F30:F31)</f>
        <v>4756.0000000000309</v>
      </c>
      <c r="G32" s="5" t="s">
        <v>91</v>
      </c>
    </row>
    <row r="33" spans="1:6" ht="14.95" x14ac:dyDescent="0.25">
      <c r="B33" s="3"/>
    </row>
    <row r="34" spans="1:6" x14ac:dyDescent="0.25">
      <c r="A34"/>
      <c r="B34" s="90" t="s">
        <v>182</v>
      </c>
      <c r="C34" s="90"/>
      <c r="D34" s="90"/>
      <c r="E34" s="90"/>
      <c r="F34" s="90"/>
    </row>
    <row r="35" spans="1:6" x14ac:dyDescent="0.25">
      <c r="B35" s="60" t="s">
        <v>181</v>
      </c>
      <c r="C35" s="62">
        <f>balanç!C39</f>
        <v>0</v>
      </c>
      <c r="D35" s="62">
        <f>balanç!D39</f>
        <v>0</v>
      </c>
      <c r="E35" s="62">
        <f>balanç!E39</f>
        <v>2981.86</v>
      </c>
      <c r="F35" s="62">
        <f>balanç!F39</f>
        <v>4756</v>
      </c>
    </row>
    <row r="36" spans="1:6" x14ac:dyDescent="0.25">
      <c r="B36" s="60" t="s">
        <v>186</v>
      </c>
      <c r="C36" s="63">
        <f>+C32-C35</f>
        <v>7676.4700000000303</v>
      </c>
      <c r="D36" s="63">
        <f>+D32-D35</f>
        <v>0</v>
      </c>
      <c r="E36" s="63">
        <f>+E32-E35</f>
        <v>0</v>
      </c>
      <c r="F36" s="63">
        <f>+F32-F35</f>
        <v>3.092281986027956E-11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abSelected="1" topLeftCell="A4" workbookViewId="0">
      <selection activeCell="B18" sqref="B18"/>
    </sheetView>
  </sheetViews>
  <sheetFormatPr baseColWidth="10" defaultRowHeight="14.3" x14ac:dyDescent="0.25"/>
  <cols>
    <col min="1" max="1" width="26" customWidth="1"/>
    <col min="2" max="2" width="23.625" customWidth="1"/>
    <col min="3" max="3" width="19.125" customWidth="1"/>
    <col min="4" max="4" width="16.25" customWidth="1"/>
    <col min="6" max="6" width="15.625" customWidth="1"/>
    <col min="7" max="7" width="15.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ht="14.95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ht="14.95" x14ac:dyDescent="0.25">
      <c r="A4" s="9" t="s">
        <v>138</v>
      </c>
    </row>
    <row r="6" spans="1:8" ht="15.8" thickBot="1" x14ac:dyDescent="0.3">
      <c r="A6" t="s">
        <v>137</v>
      </c>
    </row>
    <row r="7" spans="1:8" ht="14.95" thickBot="1" x14ac:dyDescent="0.3">
      <c r="A7" t="s">
        <v>139</v>
      </c>
      <c r="C7" s="47">
        <v>8</v>
      </c>
    </row>
    <row r="8" spans="1:8" ht="15.8" thickBot="1" x14ac:dyDescent="0.3">
      <c r="A8" t="s">
        <v>140</v>
      </c>
      <c r="C8" s="43">
        <f>+G21+B29</f>
        <v>43307.08</v>
      </c>
    </row>
    <row r="11" spans="1:8" ht="14.95" x14ac:dyDescent="0.25">
      <c r="A11" s="34" t="s">
        <v>156</v>
      </c>
      <c r="B11" s="35"/>
    </row>
    <row r="12" spans="1:8" ht="14.95" x14ac:dyDescent="0.25">
      <c r="A12" s="9"/>
    </row>
    <row r="13" spans="1:8" s="9" customFormat="1" x14ac:dyDescent="0.25">
      <c r="A13" s="94" t="s">
        <v>141</v>
      </c>
      <c r="B13" s="94" t="s">
        <v>142</v>
      </c>
      <c r="C13" s="93" t="s">
        <v>148</v>
      </c>
      <c r="D13" s="93"/>
      <c r="E13" s="93"/>
      <c r="F13" s="93"/>
      <c r="G13" s="93"/>
    </row>
    <row r="14" spans="1:8" s="9" customFormat="1" ht="28.55" x14ac:dyDescent="0.25">
      <c r="A14" s="94"/>
      <c r="B14" s="94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ht="14.95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ht="14.95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ht="14.95" x14ac:dyDescent="0.25">
      <c r="A18" s="29" t="s">
        <v>152</v>
      </c>
      <c r="B18" s="85">
        <v>6</v>
      </c>
      <c r="C18" s="31">
        <v>34803.68</v>
      </c>
      <c r="D18" s="31"/>
      <c r="E18" s="31"/>
      <c r="F18" s="31">
        <v>664.84</v>
      </c>
      <c r="G18" s="45">
        <f t="shared" si="0"/>
        <v>35468.519999999997</v>
      </c>
    </row>
    <row r="19" spans="1:7" x14ac:dyDescent="0.25">
      <c r="A19" s="29" t="s">
        <v>153</v>
      </c>
      <c r="B19" s="30">
        <v>1</v>
      </c>
      <c r="C19" s="31">
        <v>345.66</v>
      </c>
      <c r="D19" s="31"/>
      <c r="E19" s="31"/>
      <c r="F19" s="31"/>
      <c r="G19" s="45">
        <f t="shared" si="0"/>
        <v>345.66</v>
      </c>
    </row>
    <row r="20" spans="1:7" ht="14.95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ht="14.95" x14ac:dyDescent="0.25">
      <c r="A21" s="33" t="s">
        <v>155</v>
      </c>
      <c r="B21" s="44">
        <f t="shared" ref="B21:G21" si="1">SUM(B15:B20)</f>
        <v>7</v>
      </c>
      <c r="C21" s="45">
        <f t="shared" si="1"/>
        <v>35149.340000000004</v>
      </c>
      <c r="D21" s="45">
        <f t="shared" si="1"/>
        <v>0</v>
      </c>
      <c r="E21" s="45">
        <f t="shared" si="1"/>
        <v>0</v>
      </c>
      <c r="F21" s="45">
        <f t="shared" si="1"/>
        <v>664.84</v>
      </c>
      <c r="G21" s="45">
        <f t="shared" si="1"/>
        <v>35814.18</v>
      </c>
    </row>
    <row r="24" spans="1:7" ht="14.95" x14ac:dyDescent="0.25">
      <c r="A24" s="34" t="s">
        <v>157</v>
      </c>
    </row>
    <row r="25" spans="1:7" ht="14.95" x14ac:dyDescent="0.25">
      <c r="G25" s="75"/>
    </row>
    <row r="26" spans="1:7" ht="30.1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ht="14.95" x14ac:dyDescent="0.25">
      <c r="A28" s="37" t="s">
        <v>161</v>
      </c>
      <c r="B28" s="38">
        <v>7492.9</v>
      </c>
    </row>
    <row r="29" spans="1:7" ht="14.95" x14ac:dyDescent="0.25">
      <c r="A29" s="39" t="s">
        <v>162</v>
      </c>
      <c r="B29" s="46">
        <f>SUM(B27:B28)</f>
        <v>7492.9</v>
      </c>
    </row>
    <row r="31" spans="1:7" x14ac:dyDescent="0.25">
      <c r="A31" s="95" t="s">
        <v>182</v>
      </c>
      <c r="B31" s="95"/>
    </row>
    <row r="32" spans="1:7" ht="14.95" x14ac:dyDescent="0.25">
      <c r="A32" s="49" t="s">
        <v>184</v>
      </c>
      <c r="B32" s="59">
        <f>+pyg!E11</f>
        <v>-43307.08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opLeftCell="A4" workbookViewId="0">
      <selection activeCell="B8" sqref="B8"/>
    </sheetView>
  </sheetViews>
  <sheetFormatPr baseColWidth="10" defaultRowHeight="14.3" x14ac:dyDescent="0.25"/>
  <cols>
    <col min="1" max="1" width="73.125" customWidth="1"/>
    <col min="2" max="2" width="23.875" customWidth="1"/>
  </cols>
  <sheetData>
    <row r="1" spans="1:7" ht="14.95" x14ac:dyDescent="0.25">
      <c r="A1" s="22" t="s">
        <v>0</v>
      </c>
      <c r="B1" s="7"/>
      <c r="C1" s="12"/>
      <c r="D1" s="12"/>
      <c r="E1" s="12"/>
      <c r="F1" s="12"/>
      <c r="G1" s="9"/>
    </row>
    <row r="2" spans="1:7" ht="14.95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59.95" x14ac:dyDescent="0.25">
      <c r="A5" s="28" t="s">
        <v>163</v>
      </c>
      <c r="B5" s="28" t="s">
        <v>164</v>
      </c>
    </row>
    <row r="6" spans="1:7" s="9" customFormat="1" ht="14.95" x14ac:dyDescent="0.25">
      <c r="A6" s="40" t="s">
        <v>165</v>
      </c>
      <c r="B6" s="84">
        <f>balanç!C26</f>
        <v>28225.84</v>
      </c>
    </row>
    <row r="7" spans="1:7" s="9" customFormat="1" x14ac:dyDescent="0.25">
      <c r="A7" s="40" t="s">
        <v>166</v>
      </c>
      <c r="B7" s="32">
        <v>-7853.99</v>
      </c>
      <c r="C7" s="82"/>
    </row>
    <row r="8" spans="1:7" s="9" customFormat="1" x14ac:dyDescent="0.25">
      <c r="A8" s="40" t="s">
        <v>167</v>
      </c>
      <c r="B8" s="45">
        <v>-977.01</v>
      </c>
    </row>
    <row r="9" spans="1:7" x14ac:dyDescent="0.25">
      <c r="A9" s="41" t="s">
        <v>168</v>
      </c>
      <c r="B9" s="66">
        <v>0</v>
      </c>
      <c r="C9" s="97" t="s">
        <v>226</v>
      </c>
      <c r="D9" s="98"/>
      <c r="E9" s="98"/>
    </row>
    <row r="10" spans="1:7" ht="14.95" x14ac:dyDescent="0.25">
      <c r="A10" s="41" t="s">
        <v>169</v>
      </c>
      <c r="B10" s="72">
        <v>977.01</v>
      </c>
      <c r="C10" s="97" t="s">
        <v>227</v>
      </c>
      <c r="D10" s="98"/>
      <c r="E10" s="98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ht="14.95" x14ac:dyDescent="0.25">
      <c r="A14" s="40" t="s">
        <v>173</v>
      </c>
      <c r="B14" s="32"/>
    </row>
    <row r="15" spans="1:7" s="9" customFormat="1" ht="14.95" x14ac:dyDescent="0.25">
      <c r="A15" s="40" t="s">
        <v>174</v>
      </c>
      <c r="B15" s="45">
        <f>+B6+B7+B8+B11+B14</f>
        <v>19394.84</v>
      </c>
    </row>
    <row r="16" spans="1:7" ht="14.95" x14ac:dyDescent="0.25">
      <c r="A16" s="3"/>
      <c r="B16" s="27"/>
    </row>
    <row r="17" spans="1:2" x14ac:dyDescent="0.25">
      <c r="A17" s="96" t="s">
        <v>182</v>
      </c>
      <c r="B17" s="96"/>
    </row>
    <row r="18" spans="1:2" x14ac:dyDescent="0.25">
      <c r="A18" s="57" t="s">
        <v>185</v>
      </c>
      <c r="B18" s="45">
        <f>+balanç!E26</f>
        <v>19394.84</v>
      </c>
    </row>
    <row r="19" spans="1:2" x14ac:dyDescent="0.25">
      <c r="A19" s="57" t="s">
        <v>186</v>
      </c>
      <c r="B19" s="58">
        <f>+B18-B15</f>
        <v>0</v>
      </c>
    </row>
    <row r="20" spans="1:2" ht="14.95" x14ac:dyDescent="0.25">
      <c r="A20" s="4"/>
      <c r="B20" s="4"/>
    </row>
    <row r="21" spans="1:2" ht="14.95" x14ac:dyDescent="0.25">
      <c r="A21" s="4"/>
      <c r="B21" s="4"/>
    </row>
    <row r="22" spans="1:2" ht="14.95" x14ac:dyDescent="0.25">
      <c r="A22" s="4"/>
      <c r="B22" s="4"/>
    </row>
    <row r="23" spans="1:2" ht="14.95" x14ac:dyDescent="0.25">
      <c r="A23" s="4"/>
      <c r="B23" s="4"/>
    </row>
    <row r="24" spans="1:2" ht="14.95" x14ac:dyDescent="0.25">
      <c r="A24" s="4"/>
      <c r="B24" s="4"/>
    </row>
    <row r="25" spans="1:2" ht="14.95" x14ac:dyDescent="0.25">
      <c r="A25" s="4"/>
      <c r="B25" s="4"/>
    </row>
    <row r="26" spans="1:2" ht="14.95" x14ac:dyDescent="0.25">
      <c r="A26" s="4"/>
      <c r="B26" s="4"/>
    </row>
    <row r="27" spans="1:2" ht="14.95" x14ac:dyDescent="0.25">
      <c r="A27" s="4"/>
      <c r="B27" s="4"/>
    </row>
    <row r="28" spans="1:2" ht="14.95" x14ac:dyDescent="0.25">
      <c r="A28" s="4"/>
      <c r="B28" s="4"/>
    </row>
    <row r="29" spans="1:2" ht="14.95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C35" sqref="C35"/>
    </sheetView>
  </sheetViews>
  <sheetFormatPr baseColWidth="10" defaultRowHeight="14.3" x14ac:dyDescent="0.25"/>
  <cols>
    <col min="1" max="1" width="69.75" bestFit="1" customWidth="1"/>
    <col min="2" max="2" width="19.625" bestFit="1" customWidth="1"/>
    <col min="3" max="3" width="17.25" customWidth="1"/>
    <col min="4" max="4" width="34.875" bestFit="1" customWidth="1"/>
  </cols>
  <sheetData>
    <row r="1" spans="1:5" ht="14.95" x14ac:dyDescent="0.25">
      <c r="A1" s="22" t="s">
        <v>0</v>
      </c>
    </row>
    <row r="3" spans="1:5" x14ac:dyDescent="0.25">
      <c r="A3" t="s">
        <v>187</v>
      </c>
    </row>
    <row r="6" spans="1:5" s="4" customFormat="1" ht="28.55" x14ac:dyDescent="0.25">
      <c r="A6" s="28" t="s">
        <v>188</v>
      </c>
      <c r="B6" s="48" t="s">
        <v>189</v>
      </c>
      <c r="C6" s="28" t="s">
        <v>190</v>
      </c>
    </row>
    <row r="7" spans="1:5" ht="14.95" x14ac:dyDescent="0.25">
      <c r="A7" s="49" t="s">
        <v>191</v>
      </c>
      <c r="B7" s="50">
        <f>SUM(B8:B17)</f>
        <v>308815.43</v>
      </c>
      <c r="C7" s="50">
        <f>SUM(C8:C17)</f>
        <v>308815.43</v>
      </c>
    </row>
    <row r="8" spans="1:5" ht="14.95" x14ac:dyDescent="0.25">
      <c r="A8" s="37" t="s">
        <v>192</v>
      </c>
      <c r="B8" s="51">
        <v>52000</v>
      </c>
      <c r="C8" s="70">
        <f>B8</f>
        <v>52000</v>
      </c>
      <c r="D8" s="64" t="s">
        <v>228</v>
      </c>
      <c r="E8" t="s">
        <v>228</v>
      </c>
    </row>
    <row r="9" spans="1:5" ht="14.9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253000</v>
      </c>
      <c r="C11" s="51">
        <f>B11</f>
        <v>253000</v>
      </c>
      <c r="D11" t="s">
        <v>215</v>
      </c>
    </row>
    <row r="12" spans="1:5" ht="14.95" x14ac:dyDescent="0.25">
      <c r="A12" s="37" t="s">
        <v>196</v>
      </c>
      <c r="B12" s="51">
        <v>0</v>
      </c>
      <c r="C12" s="76" t="s">
        <v>228</v>
      </c>
    </row>
    <row r="13" spans="1:5" ht="14.95" x14ac:dyDescent="0.25">
      <c r="A13" s="37" t="s">
        <v>197</v>
      </c>
      <c r="B13" s="51"/>
      <c r="C13" s="51"/>
    </row>
    <row r="14" spans="1:5" ht="14.95" x14ac:dyDescent="0.25">
      <c r="A14" s="37" t="s">
        <v>198</v>
      </c>
      <c r="B14" s="51"/>
      <c r="C14" s="51"/>
    </row>
    <row r="15" spans="1:5" ht="14.9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3815.43</v>
      </c>
      <c r="C16" s="73">
        <f>B16</f>
        <v>3815.43</v>
      </c>
      <c r="D16" t="s">
        <v>216</v>
      </c>
    </row>
    <row r="17" spans="1:4" ht="14.95" x14ac:dyDescent="0.25">
      <c r="A17" s="37"/>
      <c r="B17" s="51"/>
      <c r="C17" s="51"/>
    </row>
    <row r="18" spans="1:4" ht="14.95" x14ac:dyDescent="0.25">
      <c r="A18" s="49" t="s">
        <v>201</v>
      </c>
      <c r="B18" s="50">
        <f>SUM(B19:B30)</f>
        <v>328170.23999999999</v>
      </c>
      <c r="C18" s="50">
        <f>SUM(C19:C30)</f>
        <v>328170.23999999999</v>
      </c>
    </row>
    <row r="19" spans="1:4" ht="14.95" x14ac:dyDescent="0.25">
      <c r="A19" s="37" t="s">
        <v>202</v>
      </c>
      <c r="B19" s="51"/>
      <c r="C19" s="51"/>
    </row>
    <row r="20" spans="1:4" ht="14.95" x14ac:dyDescent="0.25">
      <c r="A20" s="37" t="s">
        <v>203</v>
      </c>
      <c r="B20" s="51">
        <v>253958.91</v>
      </c>
      <c r="C20" s="51">
        <f>B20</f>
        <v>253958.91</v>
      </c>
    </row>
    <row r="21" spans="1:4" x14ac:dyDescent="0.25">
      <c r="A21" s="37" t="s">
        <v>204</v>
      </c>
      <c r="B21" s="51">
        <v>69419.28</v>
      </c>
      <c r="C21" s="51">
        <f>B21</f>
        <v>69419.28</v>
      </c>
    </row>
    <row r="22" spans="1:4" ht="14.95" x14ac:dyDescent="0.25">
      <c r="A22" s="37" t="s">
        <v>205</v>
      </c>
      <c r="B22" s="51">
        <v>0</v>
      </c>
      <c r="C22" s="51">
        <f>-pyg!D24</f>
        <v>0</v>
      </c>
    </row>
    <row r="23" spans="1:4" ht="14.95" x14ac:dyDescent="0.25">
      <c r="A23" s="37" t="s">
        <v>206</v>
      </c>
      <c r="B23" s="51"/>
      <c r="C23" s="51"/>
    </row>
    <row r="24" spans="1:4" ht="14.95" x14ac:dyDescent="0.25">
      <c r="A24" s="37" t="s">
        <v>207</v>
      </c>
      <c r="B24" s="51"/>
      <c r="C24" s="51"/>
    </row>
    <row r="25" spans="1:4" ht="14.95" x14ac:dyDescent="0.25">
      <c r="A25" s="37" t="s">
        <v>208</v>
      </c>
      <c r="B25" s="51"/>
      <c r="C25" s="51"/>
    </row>
    <row r="26" spans="1:4" ht="30.1" x14ac:dyDescent="0.25">
      <c r="A26" s="52" t="s">
        <v>209</v>
      </c>
      <c r="B26" s="51">
        <v>4792.05</v>
      </c>
      <c r="C26" s="73">
        <f>B26</f>
        <v>4792.05</v>
      </c>
      <c r="D26" t="s">
        <v>223</v>
      </c>
    </row>
    <row r="27" spans="1:4" ht="28.55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-19354.809999999998</v>
      </c>
      <c r="C32" s="50">
        <f>+C7-C18</f>
        <v>-19354.809999999998</v>
      </c>
    </row>
    <row r="34" spans="1:4" x14ac:dyDescent="0.25">
      <c r="A34" s="95" t="s">
        <v>182</v>
      </c>
      <c r="B34" s="95"/>
      <c r="C34" s="95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253000</v>
      </c>
      <c r="C36" s="54">
        <f>+C7</f>
        <v>308815.43</v>
      </c>
    </row>
    <row r="37" spans="1:4" x14ac:dyDescent="0.25">
      <c r="A37" s="49" t="s">
        <v>220</v>
      </c>
      <c r="B37" s="55">
        <f>+B35-B36</f>
        <v>-253000</v>
      </c>
      <c r="C37" s="55">
        <f>+C35-C36</f>
        <v>-308815.43</v>
      </c>
      <c r="D37" s="68"/>
    </row>
    <row r="40" spans="1:4" x14ac:dyDescent="0.25">
      <c r="A40" s="49" t="s">
        <v>221</v>
      </c>
      <c r="B40" s="53">
        <f>+pyg!C12</f>
        <v>-58358.75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69419.28</v>
      </c>
      <c r="C41" s="56">
        <f>+C21+C22</f>
        <v>69419.28</v>
      </c>
    </row>
    <row r="42" spans="1:4" x14ac:dyDescent="0.25">
      <c r="A42" s="49" t="s">
        <v>220</v>
      </c>
      <c r="B42" s="55">
        <f>+B40+B41</f>
        <v>11060.529999999999</v>
      </c>
      <c r="C42" s="55">
        <f>+C40+C41</f>
        <v>69419.28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 Mur</cp:lastModifiedBy>
  <cp:lastPrinted>2015-12-01T12:22:33Z</cp:lastPrinted>
  <dcterms:created xsi:type="dcterms:W3CDTF">2015-11-30T12:07:46Z</dcterms:created>
  <dcterms:modified xsi:type="dcterms:W3CDTF">2024-05-24T11:09:25Z</dcterms:modified>
</cp:coreProperties>
</file>