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delteatre.sharepoint.com/sites/GD-SGE/SGE/SG ECONÒMICA/LIQUIDACIO PRESSUPOST/2025/"/>
    </mc:Choice>
  </mc:AlternateContent>
  <xr:revisionPtr revIDLastSave="146" documentId="13_ncr:1_{DB90CFF0-31D9-40EF-A35F-5E2F36FEBD6D}" xr6:coauthVersionLast="47" xr6:coauthVersionMax="47" xr10:uidLastSave="{5D070EB4-471A-406C-A538-BF2BE77EDE4C}"/>
  <bookViews>
    <workbookView xWindow="-108" yWindow="-108" windowWidth="23256" windowHeight="12456" activeTab="1" xr2:uid="{00000000-000D-0000-FFFF-FFFF00000000}"/>
  </bookViews>
  <sheets>
    <sheet name="Execució" sheetId="2" r:id="rId1"/>
    <sheet name="ResP RomT" sheetId="3" r:id="rId2"/>
  </sheets>
  <externalReferences>
    <externalReference r:id="rId3"/>
  </externalReferences>
  <definedNames>
    <definedName name="_xlnm.Print_Area" localSheetId="1">'ResP RomT'!$A$1:$E$52</definedName>
    <definedName name="nota1">[1]RangsClau!$C$29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3" l="1"/>
  <c r="C35" i="3"/>
  <c r="C30" i="3"/>
  <c r="C9" i="3"/>
  <c r="I19" i="2"/>
  <c r="I21" i="2" s="1"/>
  <c r="I17" i="2"/>
  <c r="I18" i="2" s="1"/>
  <c r="D21" i="3"/>
  <c r="E21" i="3" s="1"/>
  <c r="B9" i="3"/>
  <c r="D44" i="3"/>
  <c r="C40" i="3"/>
  <c r="C12" i="3"/>
  <c r="B12" i="3"/>
  <c r="E11" i="3"/>
  <c r="E10" i="3"/>
  <c r="E8" i="3"/>
  <c r="E7" i="3"/>
  <c r="I40" i="2"/>
  <c r="I42" i="2" s="1"/>
  <c r="I37" i="2"/>
  <c r="I39" i="2" s="1"/>
  <c r="I32" i="2"/>
  <c r="I33" i="2"/>
  <c r="I34" i="2"/>
  <c r="I31" i="2"/>
  <c r="F12" i="2"/>
  <c r="K12" i="2" s="1"/>
  <c r="F33" i="2"/>
  <c r="K33" i="2" s="1"/>
  <c r="F40" i="2"/>
  <c r="F37" i="2"/>
  <c r="F39" i="2" s="1"/>
  <c r="F34" i="2"/>
  <c r="K34" i="2" s="1"/>
  <c r="F32" i="2"/>
  <c r="K32" i="2" s="1"/>
  <c r="F31" i="2"/>
  <c r="K31" i="2" s="1"/>
  <c r="I13" i="2"/>
  <c r="I14" i="2"/>
  <c r="I12" i="2"/>
  <c r="F14" i="2"/>
  <c r="K14" i="2" s="1"/>
  <c r="F19" i="2"/>
  <c r="F21" i="2" s="1"/>
  <c r="F17" i="2"/>
  <c r="K17" i="2" s="1"/>
  <c r="F13" i="2"/>
  <c r="K13" i="2" s="1"/>
  <c r="B56" i="2"/>
  <c r="B45" i="2"/>
  <c r="H42" i="2"/>
  <c r="G42" i="2"/>
  <c r="F42" i="2"/>
  <c r="E42" i="2"/>
  <c r="D42" i="2"/>
  <c r="K41" i="2"/>
  <c r="K40" i="2"/>
  <c r="H39" i="2"/>
  <c r="G39" i="2"/>
  <c r="E39" i="2"/>
  <c r="D39" i="2"/>
  <c r="K38" i="2"/>
  <c r="H36" i="2"/>
  <c r="G36" i="2"/>
  <c r="E36" i="2"/>
  <c r="D36" i="2"/>
  <c r="K35" i="2"/>
  <c r="H21" i="2"/>
  <c r="G21" i="2"/>
  <c r="E21" i="2"/>
  <c r="E53" i="2" s="1"/>
  <c r="D21" i="2"/>
  <c r="K20" i="2"/>
  <c r="H18" i="2"/>
  <c r="G18" i="2"/>
  <c r="E18" i="2"/>
  <c r="D18" i="2"/>
  <c r="K16" i="2"/>
  <c r="H15" i="2"/>
  <c r="G15" i="2"/>
  <c r="E15" i="2"/>
  <c r="D15" i="2"/>
  <c r="K11" i="2"/>
  <c r="K10" i="2"/>
  <c r="K6" i="2"/>
  <c r="D6" i="2"/>
  <c r="F6" i="2" s="1"/>
  <c r="C44" i="3" l="1"/>
  <c r="C47" i="3" s="1"/>
  <c r="E44" i="3"/>
  <c r="E47" i="3" s="1"/>
  <c r="K37" i="2"/>
  <c r="D45" i="2"/>
  <c r="F18" i="2"/>
  <c r="K18" i="2" s="1"/>
  <c r="H45" i="2"/>
  <c r="I15" i="2"/>
  <c r="I24" i="2" s="1"/>
  <c r="K19" i="2"/>
  <c r="E12" i="3"/>
  <c r="C13" i="3"/>
  <c r="E9" i="3"/>
  <c r="I36" i="2"/>
  <c r="F36" i="2"/>
  <c r="K36" i="2" s="1"/>
  <c r="F15" i="2"/>
  <c r="K15" i="2" s="1"/>
  <c r="B13" i="3"/>
  <c r="I53" i="2"/>
  <c r="H52" i="2"/>
  <c r="D52" i="2"/>
  <c r="H24" i="2"/>
  <c r="E24" i="2"/>
  <c r="D53" i="2"/>
  <c r="H53" i="2"/>
  <c r="G52" i="2"/>
  <c r="F53" i="2"/>
  <c r="E52" i="2"/>
  <c r="I52" i="2"/>
  <c r="D51" i="2"/>
  <c r="G51" i="2"/>
  <c r="G53" i="2"/>
  <c r="K42" i="2"/>
  <c r="E45" i="2"/>
  <c r="K21" i="2"/>
  <c r="G24" i="2"/>
  <c r="D24" i="2"/>
  <c r="G45" i="2"/>
  <c r="H51" i="2"/>
  <c r="E51" i="2"/>
  <c r="K39" i="2"/>
  <c r="E13" i="3" l="1"/>
  <c r="E22" i="3" s="1"/>
  <c r="G56" i="2"/>
  <c r="D56" i="2"/>
  <c r="H56" i="2"/>
  <c r="F52" i="2"/>
  <c r="F45" i="2"/>
  <c r="K45" i="2" s="1"/>
  <c r="I51" i="2"/>
  <c r="F51" i="2"/>
  <c r="I45" i="2"/>
  <c r="I56" i="2" s="1"/>
  <c r="F24" i="2"/>
  <c r="K24" i="2" s="1"/>
  <c r="E56" i="2"/>
  <c r="F56" i="2" l="1"/>
</calcChain>
</file>

<file path=xl/sharedStrings.xml><?xml version="1.0" encoding="utf-8"?>
<sst xmlns="http://schemas.openxmlformats.org/spreadsheetml/2006/main" count="106" uniqueCount="85">
  <si>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</si>
  <si>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</si>
  <si>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</si>
  <si>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</si>
  <si>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</si>
  <si>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</si>
  <si>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</si>
  <si>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</si>
  <si>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</si>
  <si>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</si>
  <si>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</si>
  <si>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</si>
  <si>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</si>
  <si>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</si>
  <si>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</si>
  <si>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</si>
  <si>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</si>
  <si>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</si>
  <si>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</si>
  <si>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</si>
  <si>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</si>
  <si>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</si>
  <si>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</si>
  <si>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</si>
  <si>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</si>
  <si>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</si>
  <si>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</si>
  <si>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</si>
  <si>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</si>
  <si>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</si>
  <si>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</si>
  <si>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</si>
  <si>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</si>
  <si>
    <t>4. (-) Partides pendents d'aplicar</t>
  </si>
  <si>
    <t>I. RESULTAT PRESSUPOSTARI DE L’EXERCICI (1+2)</t>
  </si>
  <si>
    <t>AJUSTAMENTS</t>
  </si>
  <si>
    <t>LIQUIDACIÓ DEL PRESSUPOST</t>
  </si>
  <si>
    <t>Ingressos</t>
  </si>
  <si>
    <t>capítol pressupostari</t>
  </si>
  <si>
    <t>Pressupost
inicial</t>
  </si>
  <si>
    <t>Modificacions</t>
  </si>
  <si>
    <t>Pressupost
actual</t>
  </si>
  <si>
    <t>Drets reconeguts
nets</t>
  </si>
  <si>
    <t>Recaptació</t>
  </si>
  <si>
    <t>Pendent de cobrament</t>
  </si>
  <si>
    <t>%
(D)/(C)</t>
  </si>
  <si>
    <t>(A)</t>
  </si>
  <si>
    <t>(B)</t>
  </si>
  <si>
    <t>(C) = (A)+(B)</t>
  </si>
  <si>
    <t>(D)</t>
  </si>
  <si>
    <t>(E)</t>
  </si>
  <si>
    <t>(G)</t>
  </si>
  <si>
    <t>Impostos directes</t>
  </si>
  <si>
    <t>Impostos indirectes</t>
  </si>
  <si>
    <t>Taxes i altres ingressos</t>
  </si>
  <si>
    <t>Transferències corrents</t>
  </si>
  <si>
    <t>Ingressos patrimonials</t>
  </si>
  <si>
    <t>Ingressos corrents (I1)</t>
  </si>
  <si>
    <t>Alienació de béns</t>
  </si>
  <si>
    <t>Transferències capital</t>
  </si>
  <si>
    <t>Ingressos de capital (I2)</t>
  </si>
  <si>
    <t>Actius financers</t>
  </si>
  <si>
    <t>Passius financers</t>
  </si>
  <si>
    <t>Ingressos financers (I3)</t>
  </si>
  <si>
    <t>Total d'ingressos</t>
  </si>
  <si>
    <t xml:space="preserve"> </t>
  </si>
  <si>
    <t>Despeses</t>
  </si>
  <si>
    <t>Obligacions
reconegudes</t>
  </si>
  <si>
    <t>Pagaments</t>
  </si>
  <si>
    <t>Pendent de pagament</t>
  </si>
  <si>
    <t>Despeses de personal</t>
  </si>
  <si>
    <t>Despeses béns corrents i serveis</t>
  </si>
  <si>
    <t>Despeses financeres</t>
  </si>
  <si>
    <t>Fons de contingència i altres impr.</t>
  </si>
  <si>
    <t>Despeses corrents (D1)</t>
  </si>
  <si>
    <t>Inversions reals</t>
  </si>
  <si>
    <t>Despeses de capital (D2)</t>
  </si>
  <si>
    <t>Despeses financeres (D3)</t>
  </si>
  <si>
    <t>diferències</t>
  </si>
  <si>
    <t>en operacions corrents            (I1)-(D1)</t>
  </si>
  <si>
    <t>en operacions de capital         (I2)-(D2)</t>
  </si>
  <si>
    <t>en operacions financeres        (I3)-(D3)</t>
  </si>
  <si>
    <t>(F) = (D)-(E)</t>
  </si>
  <si>
    <t>INSTITUT DEL TEATRE</t>
  </si>
  <si>
    <t>PROPOSTA de Liquidació del pressupost exercici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</si>
</sst>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;;;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24"/>
      <color indexed="29"/>
      <name val="Arial Narrow"/>
      <family val="2"/>
    </font>
    <font>
      <b/>
      <sz val="18"/>
      <color indexed="10"/>
      <name val="Times New Roman"/>
      <family val="1"/>
    </font>
    <font>
      <sz val="26"/>
      <color indexed="29"/>
      <name val="Arial Narrow"/>
      <family val="2"/>
    </font>
    <font>
      <sz val="11"/>
      <name val="Arial"/>
      <family val="2"/>
    </font>
    <font>
      <sz val="11"/>
      <color indexed="23"/>
      <name val="Arial"/>
      <family val="2"/>
    </font>
    <font>
      <b/>
      <sz val="10"/>
      <name val="Arial"/>
      <family val="2"/>
    </font>
    <font>
      <b/>
      <sz val="11"/>
      <color indexed="23"/>
      <name val="Arial"/>
      <family val="2"/>
    </font>
    <font>
      <sz val="11"/>
      <color indexed="29"/>
      <name val="Arial"/>
      <family val="2"/>
    </font>
    <font>
      <i/>
      <sz val="8"/>
      <color theme="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55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justify" vertical="center" wrapText="1"/>
    </xf>
    <xf numFmtId="164" fontId="8" fillId="0" borderId="3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justify" vertical="center" wrapText="1"/>
    </xf>
    <xf numFmtId="164" fontId="4" fillId="0" borderId="8" xfId="0" applyNumberFormat="1" applyFont="1" applyBorder="1" applyAlignment="1">
      <alignment horizontal="justify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13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165" fontId="17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164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left" indent="1"/>
    </xf>
    <xf numFmtId="0" fontId="9" fillId="0" borderId="0" xfId="0" applyFont="1"/>
    <xf numFmtId="0" fontId="16" fillId="0" borderId="10" xfId="0" applyFont="1" applyBorder="1" applyAlignment="1">
      <alignment horizontal="center" wrapText="1"/>
    </xf>
    <xf numFmtId="164" fontId="16" fillId="0" borderId="3" xfId="0" applyNumberFormat="1" applyFont="1" applyBorder="1" applyAlignment="1">
      <alignment horizontal="center" wrapText="1"/>
    </xf>
    <xf numFmtId="49" fontId="16" fillId="0" borderId="10" xfId="0" applyNumberFormat="1" applyFont="1" applyBorder="1" applyAlignment="1">
      <alignment horizontal="center" wrapText="1"/>
    </xf>
    <xf numFmtId="0" fontId="16" fillId="0" borderId="7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indent="1"/>
    </xf>
    <xf numFmtId="4" fontId="21" fillId="0" borderId="16" xfId="0" applyNumberFormat="1" applyFont="1" applyBorder="1" applyAlignment="1">
      <alignment horizontal="left"/>
    </xf>
    <xf numFmtId="164" fontId="12" fillId="0" borderId="17" xfId="0" applyNumberFormat="1" applyFont="1" applyBorder="1"/>
    <xf numFmtId="164" fontId="12" fillId="0" borderId="18" xfId="0" applyNumberFormat="1" applyFont="1" applyBorder="1"/>
    <xf numFmtId="164" fontId="12" fillId="0" borderId="19" xfId="0" applyNumberFormat="1" applyFont="1" applyBorder="1"/>
    <xf numFmtId="164" fontId="12" fillId="0" borderId="20" xfId="0" applyNumberFormat="1" applyFont="1" applyBorder="1"/>
    <xf numFmtId="164" fontId="12" fillId="0" borderId="21" xfId="0" applyNumberFormat="1" applyFont="1" applyBorder="1"/>
    <xf numFmtId="164" fontId="21" fillId="0" borderId="0" xfId="0" applyNumberFormat="1" applyFont="1" applyAlignment="1">
      <alignment horizontal="right"/>
    </xf>
    <xf numFmtId="166" fontId="22" fillId="0" borderId="16" xfId="0" applyNumberFormat="1" applyFont="1" applyBorder="1" applyAlignment="1">
      <alignment horizontal="right"/>
    </xf>
    <xf numFmtId="164" fontId="12" fillId="0" borderId="22" xfId="0" applyNumberFormat="1" applyFont="1" applyBorder="1"/>
    <xf numFmtId="0" fontId="16" fillId="0" borderId="11" xfId="0" applyFont="1" applyBorder="1" applyAlignment="1">
      <alignment horizontal="left" indent="1"/>
    </xf>
    <xf numFmtId="4" fontId="16" fillId="0" borderId="2" xfId="0" applyNumberFormat="1" applyFont="1" applyBorder="1" applyAlignment="1">
      <alignment horizontal="left"/>
    </xf>
    <xf numFmtId="0" fontId="16" fillId="0" borderId="23" xfId="0" applyFont="1" applyBorder="1"/>
    <xf numFmtId="164" fontId="23" fillId="0" borderId="24" xfId="0" applyNumberFormat="1" applyFont="1" applyBorder="1"/>
    <xf numFmtId="164" fontId="23" fillId="0" borderId="25" xfId="0" applyNumberFormat="1" applyFont="1" applyBorder="1"/>
    <xf numFmtId="164" fontId="16" fillId="0" borderId="26" xfId="0" applyNumberFormat="1" applyFont="1" applyBorder="1"/>
    <xf numFmtId="166" fontId="24" fillId="0" borderId="25" xfId="1" applyNumberFormat="1" applyFont="1" applyBorder="1" applyAlignment="1">
      <alignment horizontal="right"/>
    </xf>
    <xf numFmtId="164" fontId="12" fillId="0" borderId="27" xfId="0" applyNumberFormat="1" applyFont="1" applyBorder="1"/>
    <xf numFmtId="0" fontId="21" fillId="0" borderId="0" xfId="0" applyFont="1" applyAlignment="1">
      <alignment horizontal="left" indent="1"/>
    </xf>
    <xf numFmtId="4" fontId="21" fillId="0" borderId="0" xfId="0" applyNumberFormat="1" applyFont="1" applyAlignment="1">
      <alignment horizontal="left"/>
    </xf>
    <xf numFmtId="164" fontId="12" fillId="0" borderId="28" xfId="0" applyNumberFormat="1" applyFont="1" applyBorder="1"/>
    <xf numFmtId="164" fontId="12" fillId="0" borderId="29" xfId="0" applyNumberFormat="1" applyFont="1" applyBorder="1"/>
    <xf numFmtId="164" fontId="12" fillId="0" borderId="30" xfId="0" applyNumberFormat="1" applyFont="1" applyBorder="1"/>
    <xf numFmtId="164" fontId="12" fillId="0" borderId="31" xfId="0" applyNumberFormat="1" applyFont="1" applyBorder="1"/>
    <xf numFmtId="164" fontId="12" fillId="0" borderId="32" xfId="0" applyNumberFormat="1" applyFont="1" applyBorder="1"/>
    <xf numFmtId="164" fontId="12" fillId="0" borderId="33" xfId="0" applyNumberFormat="1" applyFont="1" applyBorder="1"/>
    <xf numFmtId="164" fontId="12" fillId="0" borderId="34" xfId="0" applyNumberFormat="1" applyFont="1" applyBorder="1"/>
    <xf numFmtId="164" fontId="12" fillId="0" borderId="35" xfId="0" applyNumberFormat="1" applyFont="1" applyBorder="1"/>
    <xf numFmtId="164" fontId="12" fillId="0" borderId="36" xfId="0" applyNumberFormat="1" applyFont="1" applyBorder="1"/>
    <xf numFmtId="166" fontId="22" fillId="0" borderId="37" xfId="0" applyNumberFormat="1" applyFont="1" applyBorder="1" applyAlignment="1">
      <alignment horizontal="right"/>
    </xf>
    <xf numFmtId="164" fontId="1" fillId="0" borderId="0" xfId="0" applyNumberFormat="1" applyFont="1"/>
    <xf numFmtId="164" fontId="9" fillId="0" borderId="0" xfId="0" applyNumberFormat="1" applyFont="1"/>
    <xf numFmtId="166" fontId="22" fillId="0" borderId="0" xfId="0" applyNumberFormat="1" applyFont="1"/>
    <xf numFmtId="0" fontId="16" fillId="0" borderId="0" xfId="0" applyFont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6" fontId="24" fillId="0" borderId="25" xfId="1" applyNumberFormat="1" applyFont="1" applyBorder="1" applyAlignment="1">
      <alignment horizontal="right" vertical="center"/>
    </xf>
    <xf numFmtId="0" fontId="25" fillId="0" borderId="0" xfId="0" applyFont="1" applyAlignment="1">
      <alignment horizontal="left" indent="1"/>
    </xf>
    <xf numFmtId="164" fontId="16" fillId="0" borderId="10" xfId="0" applyNumberFormat="1" applyFont="1" applyBorder="1" applyAlignment="1">
      <alignment horizontal="center" wrapText="1"/>
    </xf>
    <xf numFmtId="164" fontId="12" fillId="0" borderId="38" xfId="0" applyNumberFormat="1" applyFont="1" applyBorder="1"/>
    <xf numFmtId="164" fontId="12" fillId="0" borderId="21" xfId="0" applyNumberFormat="1" applyFont="1" applyBorder="1" applyAlignment="1">
      <alignment horizontal="right"/>
    </xf>
    <xf numFmtId="164" fontId="12" fillId="0" borderId="39" xfId="0" applyNumberFormat="1" applyFont="1" applyBorder="1"/>
    <xf numFmtId="164" fontId="12" fillId="0" borderId="40" xfId="0" applyNumberFormat="1" applyFont="1" applyBorder="1"/>
    <xf numFmtId="164" fontId="12" fillId="0" borderId="26" xfId="0" applyNumberFormat="1" applyFont="1" applyBorder="1"/>
    <xf numFmtId="164" fontId="12" fillId="0" borderId="32" xfId="0" applyNumberFormat="1" applyFont="1" applyBorder="1" applyAlignment="1">
      <alignment horizontal="right"/>
    </xf>
    <xf numFmtId="164" fontId="12" fillId="0" borderId="41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left" indent="1"/>
    </xf>
    <xf numFmtId="164" fontId="21" fillId="0" borderId="42" xfId="1" applyFont="1" applyBorder="1"/>
    <xf numFmtId="164" fontId="21" fillId="0" borderId="43" xfId="1" applyFont="1" applyBorder="1"/>
    <xf numFmtId="164" fontId="21" fillId="0" borderId="44" xfId="1" applyFont="1" applyBorder="1"/>
    <xf numFmtId="164" fontId="21" fillId="0" borderId="45" xfId="1" applyFont="1" applyBorder="1"/>
    <xf numFmtId="164" fontId="21" fillId="0" borderId="46" xfId="1" applyFont="1" applyBorder="1"/>
    <xf numFmtId="164" fontId="21" fillId="0" borderId="0" xfId="1" applyFont="1" applyBorder="1"/>
    <xf numFmtId="4" fontId="21" fillId="0" borderId="16" xfId="0" applyNumberFormat="1" applyFont="1" applyBorder="1" applyAlignment="1">
      <alignment horizontal="left" indent="1"/>
    </xf>
    <xf numFmtId="4" fontId="12" fillId="0" borderId="17" xfId="1" applyNumberFormat="1" applyFont="1" applyBorder="1"/>
    <xf numFmtId="4" fontId="12" fillId="0" borderId="18" xfId="1" applyNumberFormat="1" applyFont="1" applyBorder="1"/>
    <xf numFmtId="4" fontId="12" fillId="0" borderId="19" xfId="1" applyNumberFormat="1" applyFont="1" applyBorder="1"/>
    <xf numFmtId="4" fontId="12" fillId="0" borderId="22" xfId="1" applyNumberFormat="1" applyFont="1" applyBorder="1"/>
    <xf numFmtId="4" fontId="12" fillId="0" borderId="21" xfId="1" applyNumberFormat="1" applyFont="1" applyBorder="1"/>
    <xf numFmtId="4" fontId="21" fillId="0" borderId="0" xfId="1" applyNumberFormat="1" applyFont="1" applyBorder="1"/>
    <xf numFmtId="4" fontId="12" fillId="0" borderId="47" xfId="1" applyNumberFormat="1" applyFont="1" applyBorder="1"/>
    <xf numFmtId="4" fontId="12" fillId="0" borderId="29" xfId="1" applyNumberFormat="1" applyFont="1" applyBorder="1"/>
    <xf numFmtId="4" fontId="12" fillId="0" borderId="30" xfId="1" applyNumberFormat="1" applyFont="1" applyBorder="1"/>
    <xf numFmtId="4" fontId="12" fillId="0" borderId="31" xfId="1" applyNumberFormat="1" applyFont="1" applyBorder="1"/>
    <xf numFmtId="4" fontId="12" fillId="0" borderId="32" xfId="1" applyNumberFormat="1" applyFont="1" applyBorder="1"/>
    <xf numFmtId="164" fontId="12" fillId="0" borderId="48" xfId="1" applyFont="1" applyBorder="1"/>
    <xf numFmtId="164" fontId="12" fillId="0" borderId="34" xfId="1" applyFont="1" applyBorder="1"/>
    <xf numFmtId="164" fontId="12" fillId="0" borderId="35" xfId="1" applyFont="1" applyBorder="1"/>
    <xf numFmtId="164" fontId="12" fillId="0" borderId="36" xfId="1" applyFont="1" applyBorder="1"/>
    <xf numFmtId="164" fontId="12" fillId="0" borderId="41" xfId="1" applyFont="1" applyBorder="1"/>
    <xf numFmtId="0" fontId="1" fillId="0" borderId="0" xfId="0" applyFont="1"/>
    <xf numFmtId="164" fontId="4" fillId="0" borderId="3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26" fillId="0" borderId="0" xfId="0" applyNumberFormat="1" applyFont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9" fillId="0" borderId="15" xfId="0" applyFont="1" applyBorder="1" applyAlignment="1">
      <alignment horizontal="left" indent="1"/>
    </xf>
    <xf numFmtId="164" fontId="4" fillId="0" borderId="6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13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27" fillId="0" borderId="8" xfId="0" applyNumberFormat="1" applyFont="1" applyBorder="1" applyAlignment="1">
      <alignment horizontal="left" vertical="center" wrapText="1"/>
    </xf>
    <xf numFmtId="164" fontId="27" fillId="0" borderId="4" xfId="0" applyNumberFormat="1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righ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/>
    </xf>
    <xf numFmtId="164" fontId="8" fillId="0" borderId="9" xfId="0" applyNumberFormat="1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10" fillId="0" borderId="11" xfId="0" applyNumberFormat="1" applyFont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sClau"/>
      <sheetName val="Contro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topLeftCell="A5" zoomScale="50" zoomScaleNormal="50" workbookViewId="0">
      <selection activeCell="H47" sqref="H47"/>
    </sheetView>
  </sheetViews>
  <sheetFormatPr defaultColWidth="8.77734375" defaultRowHeight="14.4" x14ac:dyDescent="0.3"/>
  <cols>
    <col min="1" max="1" width="4.6640625" customWidth="1"/>
    <col min="2" max="2" width="33.44140625" bestFit="1" customWidth="1"/>
    <col min="3" max="3" width="1.6640625" customWidth="1"/>
    <col min="4" max="4" width="19.88671875" bestFit="1" customWidth="1"/>
    <col min="5" max="5" width="18.5546875" bestFit="1" customWidth="1"/>
    <col min="6" max="6" width="19.88671875" bestFit="1" customWidth="1"/>
    <col min="7" max="7" width="20.109375" customWidth="1"/>
    <col min="8" max="8" width="19.88671875" bestFit="1" customWidth="1"/>
    <col min="9" max="9" width="18.5546875" bestFit="1" customWidth="1"/>
    <col min="10" max="10" width="2.6640625" customWidth="1"/>
    <col min="11" max="11" width="8.6640625" customWidth="1"/>
    <col min="12" max="256" width="11.44140625" customWidth="1"/>
  </cols>
  <sheetData>
    <row r="1" spans="1:11" ht="23.25" customHeight="1" x14ac:dyDescent="0.3">
      <c r="A1" s="114" t="s">
        <v>84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7.399999999999999" x14ac:dyDescent="0.3">
      <c r="A2" s="114" t="s">
        <v>83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3">
      <c r="A3" s="23"/>
      <c r="B3" s="23"/>
      <c r="C3" s="23"/>
      <c r="D3" s="23"/>
      <c r="E3" s="23"/>
    </row>
    <row r="4" spans="1:11" ht="17.399999999999999" x14ac:dyDescent="0.3">
      <c r="A4" s="114" t="s">
        <v>36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6" spans="1:11" ht="19.5" customHeight="1" x14ac:dyDescent="0.5">
      <c r="A6" s="24" t="s">
        <v>37</v>
      </c>
      <c r="D6" s="25">
        <f>ROUND(SUM([1]Control!C80:C84),2)</f>
        <v>0</v>
      </c>
      <c r="F6" s="26" t="str">
        <f>IF(D6=0,"","Revisar!!!")</f>
        <v/>
      </c>
      <c r="H6" s="7"/>
      <c r="I6" s="7"/>
      <c r="J6" s="7"/>
      <c r="K6" s="27" t="str">
        <f>nota1</f>
        <v xml:space="preserve"> </v>
      </c>
    </row>
    <row r="7" spans="1:11" ht="19.5" customHeight="1" thickBot="1" x14ac:dyDescent="0.6">
      <c r="A7" s="28"/>
      <c r="H7" s="7"/>
      <c r="I7" s="7"/>
      <c r="J7" s="7"/>
      <c r="K7" s="7"/>
    </row>
    <row r="8" spans="1:11" ht="44.25" customHeight="1" x14ac:dyDescent="0.3">
      <c r="A8" s="115" t="s">
        <v>38</v>
      </c>
      <c r="B8" s="116"/>
      <c r="C8" s="29"/>
      <c r="D8" s="30" t="s">
        <v>39</v>
      </c>
      <c r="E8" s="30" t="s">
        <v>40</v>
      </c>
      <c r="F8" s="30" t="s">
        <v>41</v>
      </c>
      <c r="G8" s="30" t="s">
        <v>42</v>
      </c>
      <c r="H8" s="30" t="s">
        <v>43</v>
      </c>
      <c r="I8" s="30" t="s">
        <v>44</v>
      </c>
      <c r="J8" s="31"/>
      <c r="K8" s="32" t="s">
        <v>45</v>
      </c>
    </row>
    <row r="9" spans="1:11" ht="20.25" customHeight="1" thickBot="1" x14ac:dyDescent="0.35">
      <c r="A9" s="117"/>
      <c r="B9" s="117"/>
      <c r="C9" s="29"/>
      <c r="D9" s="33" t="s">
        <v>46</v>
      </c>
      <c r="E9" s="33" t="s">
        <v>47</v>
      </c>
      <c r="F9" s="33" t="s">
        <v>48</v>
      </c>
      <c r="G9" s="33" t="s">
        <v>49</v>
      </c>
      <c r="H9" s="33" t="s">
        <v>50</v>
      </c>
      <c r="I9" s="33" t="s">
        <v>82</v>
      </c>
      <c r="J9" s="34"/>
      <c r="K9" s="33" t="s">
        <v>51</v>
      </c>
    </row>
    <row r="10" spans="1:11" ht="28.05" customHeight="1" x14ac:dyDescent="0.3">
      <c r="A10" s="35">
        <v>1</v>
      </c>
      <c r="B10" s="36" t="s">
        <v>52</v>
      </c>
      <c r="C10" s="29"/>
      <c r="D10" s="37"/>
      <c r="E10" s="38"/>
      <c r="F10" s="39"/>
      <c r="G10" s="40"/>
      <c r="H10" s="38"/>
      <c r="I10" s="41"/>
      <c r="J10" s="42"/>
      <c r="K10" s="43">
        <f t="shared" ref="K10:K21" si="0">IF(F10=0,0,G10/F10)</f>
        <v>0</v>
      </c>
    </row>
    <row r="11" spans="1:11" x14ac:dyDescent="0.3">
      <c r="A11" s="35">
        <v>2</v>
      </c>
      <c r="B11" s="36" t="s">
        <v>53</v>
      </c>
      <c r="C11" s="29"/>
      <c r="D11" s="37"/>
      <c r="E11" s="38"/>
      <c r="F11" s="39"/>
      <c r="G11" s="44"/>
      <c r="H11" s="38"/>
      <c r="I11" s="41"/>
      <c r="J11" s="42"/>
      <c r="K11" s="43">
        <f t="shared" si="0"/>
        <v>0</v>
      </c>
    </row>
    <row r="12" spans="1:11" x14ac:dyDescent="0.3">
      <c r="A12" s="35">
        <v>3</v>
      </c>
      <c r="B12" s="36" t="s">
        <v>54</v>
      </c>
      <c r="C12" s="29"/>
      <c r="D12" s="37">
        <v>1417000</v>
      </c>
      <c r="E12" s="38"/>
      <c r="F12" s="39">
        <f>D12+E12</f>
        <v>1417000</v>
      </c>
      <c r="G12" s="44">
        <v>1265775.03</v>
      </c>
      <c r="H12" s="38">
        <v>1265775.03</v>
      </c>
      <c r="I12" s="41">
        <f>G12-H12</f>
        <v>0</v>
      </c>
      <c r="J12" s="42"/>
      <c r="K12" s="43">
        <f t="shared" si="0"/>
        <v>0.89327807339449539</v>
      </c>
    </row>
    <row r="13" spans="1:11" x14ac:dyDescent="0.3">
      <c r="A13" s="35">
        <v>4</v>
      </c>
      <c r="B13" s="36" t="s">
        <v>55</v>
      </c>
      <c r="C13" s="29"/>
      <c r="D13" s="37">
        <v>24261760</v>
      </c>
      <c r="E13" s="38">
        <v>150567.79999999999</v>
      </c>
      <c r="F13" s="39">
        <f>D13+E13</f>
        <v>24412327.800000001</v>
      </c>
      <c r="G13" s="44">
        <v>24994774.57</v>
      </c>
      <c r="H13" s="38">
        <v>23832064.350000001</v>
      </c>
      <c r="I13" s="41">
        <f t="shared" ref="I13:I14" si="1">G13-H13</f>
        <v>1162710.2199999988</v>
      </c>
      <c r="J13" s="42"/>
      <c r="K13" s="43">
        <f t="shared" si="0"/>
        <v>1.0238587149399165</v>
      </c>
    </row>
    <row r="14" spans="1:11" ht="15" thickBot="1" x14ac:dyDescent="0.35">
      <c r="A14" s="35">
        <v>5</v>
      </c>
      <c r="B14" s="36" t="s">
        <v>56</v>
      </c>
      <c r="C14" s="29"/>
      <c r="D14" s="37">
        <v>18000</v>
      </c>
      <c r="E14" s="38"/>
      <c r="F14" s="39">
        <f>D14+E14</f>
        <v>18000</v>
      </c>
      <c r="G14" s="44">
        <v>14050.87</v>
      </c>
      <c r="H14" s="38">
        <v>10633.31</v>
      </c>
      <c r="I14" s="41">
        <f t="shared" si="1"/>
        <v>3417.5600000000013</v>
      </c>
      <c r="J14" s="42"/>
      <c r="K14" s="43">
        <f t="shared" si="0"/>
        <v>0.78060388888888899</v>
      </c>
    </row>
    <row r="15" spans="1:11" ht="15" thickBot="1" x14ac:dyDescent="0.35">
      <c r="A15" s="45"/>
      <c r="B15" s="46" t="s">
        <v>57</v>
      </c>
      <c r="C15" s="47"/>
      <c r="D15" s="48">
        <f t="shared" ref="D15:I15" si="2">SUM(D10:D14)</f>
        <v>25696760</v>
      </c>
      <c r="E15" s="48">
        <f t="shared" si="2"/>
        <v>150567.79999999999</v>
      </c>
      <c r="F15" s="49">
        <f t="shared" si="2"/>
        <v>25847327.800000001</v>
      </c>
      <c r="G15" s="48">
        <f t="shared" si="2"/>
        <v>26274600.470000003</v>
      </c>
      <c r="H15" s="48">
        <f t="shared" si="2"/>
        <v>25108472.690000001</v>
      </c>
      <c r="I15" s="48">
        <f t="shared" si="2"/>
        <v>1166127.7799999989</v>
      </c>
      <c r="J15" s="50"/>
      <c r="K15" s="51">
        <f>IF(F15=0,0,G15/F15)</f>
        <v>1.0165306322303849</v>
      </c>
    </row>
    <row r="16" spans="1:11" ht="28.05" customHeight="1" x14ac:dyDescent="0.3">
      <c r="A16" s="35">
        <v>6</v>
      </c>
      <c r="B16" s="36" t="s">
        <v>58</v>
      </c>
      <c r="C16" s="29"/>
      <c r="D16" s="52"/>
      <c r="E16" s="38"/>
      <c r="F16" s="39"/>
      <c r="G16" s="44"/>
      <c r="H16" s="38"/>
      <c r="I16" s="41"/>
      <c r="J16" s="42"/>
      <c r="K16" s="43">
        <f t="shared" si="0"/>
        <v>0</v>
      </c>
    </row>
    <row r="17" spans="1:11" ht="15" thickBot="1" x14ac:dyDescent="0.35">
      <c r="A17" s="53">
        <v>7</v>
      </c>
      <c r="B17" s="54" t="s">
        <v>59</v>
      </c>
      <c r="C17" s="29"/>
      <c r="D17" s="55">
        <v>650000</v>
      </c>
      <c r="E17" s="56"/>
      <c r="F17" s="57">
        <f>D17+E17</f>
        <v>650000</v>
      </c>
      <c r="G17" s="58">
        <v>404579.98</v>
      </c>
      <c r="H17" s="56">
        <v>404579.98</v>
      </c>
      <c r="I17" s="59">
        <f t="shared" ref="I17" si="3">G17-H17</f>
        <v>0</v>
      </c>
      <c r="J17" s="42"/>
      <c r="K17" s="43">
        <f t="shared" si="0"/>
        <v>0.6224307384615384</v>
      </c>
    </row>
    <row r="18" spans="1:11" ht="15" thickBot="1" x14ac:dyDescent="0.35">
      <c r="A18" s="45"/>
      <c r="B18" s="46" t="s">
        <v>60</v>
      </c>
      <c r="C18" s="47"/>
      <c r="D18" s="48">
        <f t="shared" ref="D18:I18" si="4">D16+D17</f>
        <v>650000</v>
      </c>
      <c r="E18" s="48">
        <f t="shared" si="4"/>
        <v>0</v>
      </c>
      <c r="F18" s="49">
        <f t="shared" si="4"/>
        <v>650000</v>
      </c>
      <c r="G18" s="48">
        <f t="shared" si="4"/>
        <v>404579.98</v>
      </c>
      <c r="H18" s="48">
        <f t="shared" si="4"/>
        <v>404579.98</v>
      </c>
      <c r="I18" s="48">
        <f t="shared" si="4"/>
        <v>0</v>
      </c>
      <c r="J18" s="50"/>
      <c r="K18" s="51">
        <f t="shared" si="0"/>
        <v>0.6224307384615384</v>
      </c>
    </row>
    <row r="19" spans="1:11" ht="28.05" customHeight="1" x14ac:dyDescent="0.3">
      <c r="A19" s="35">
        <v>8</v>
      </c>
      <c r="B19" s="36" t="s">
        <v>61</v>
      </c>
      <c r="C19" s="29"/>
      <c r="D19" s="52">
        <v>50000</v>
      </c>
      <c r="E19" s="38">
        <v>1457902.96</v>
      </c>
      <c r="F19" s="39">
        <f>D19+E19</f>
        <v>1507902.96</v>
      </c>
      <c r="G19" s="44">
        <v>32665.200000000001</v>
      </c>
      <c r="H19" s="38">
        <v>32665.200000000001</v>
      </c>
      <c r="I19" s="41">
        <f t="shared" ref="I19" si="5">G19-H19</f>
        <v>0</v>
      </c>
      <c r="J19" s="42"/>
      <c r="K19" s="43">
        <f t="shared" si="0"/>
        <v>2.1662667205056749E-2</v>
      </c>
    </row>
    <row r="20" spans="1:11" ht="18.75" customHeight="1" thickBot="1" x14ac:dyDescent="0.35">
      <c r="A20" s="53">
        <v>9</v>
      </c>
      <c r="B20" s="54" t="s">
        <v>62</v>
      </c>
      <c r="C20" s="29"/>
      <c r="D20" s="55"/>
      <c r="E20" s="56"/>
      <c r="F20" s="57"/>
      <c r="G20" s="58">
        <v>0</v>
      </c>
      <c r="H20" s="56"/>
      <c r="I20" s="59"/>
      <c r="J20" s="42"/>
      <c r="K20" s="43">
        <f t="shared" si="0"/>
        <v>0</v>
      </c>
    </row>
    <row r="21" spans="1:11" ht="15" thickBot="1" x14ac:dyDescent="0.35">
      <c r="A21" s="45"/>
      <c r="B21" s="46" t="s">
        <v>63</v>
      </c>
      <c r="C21" s="47"/>
      <c r="D21" s="48">
        <f t="shared" ref="D21:I21" si="6">D19+D20</f>
        <v>50000</v>
      </c>
      <c r="E21" s="48">
        <f t="shared" si="6"/>
        <v>1457902.96</v>
      </c>
      <c r="F21" s="49">
        <f t="shared" si="6"/>
        <v>1507902.96</v>
      </c>
      <c r="G21" s="48">
        <f t="shared" si="6"/>
        <v>32665.200000000001</v>
      </c>
      <c r="H21" s="48">
        <f t="shared" si="6"/>
        <v>32665.200000000001</v>
      </c>
      <c r="I21" s="48">
        <f t="shared" si="6"/>
        <v>0</v>
      </c>
      <c r="J21" s="50"/>
      <c r="K21" s="51">
        <f t="shared" si="0"/>
        <v>2.1662667205056749E-2</v>
      </c>
    </row>
    <row r="22" spans="1:11" x14ac:dyDescent="0.3">
      <c r="A22" s="53"/>
      <c r="B22" s="53"/>
      <c r="C22" s="29"/>
      <c r="D22" s="60"/>
      <c r="E22" s="61"/>
      <c r="F22" s="62"/>
      <c r="G22" s="63"/>
      <c r="H22" s="61"/>
      <c r="I22" s="61"/>
      <c r="J22" s="42"/>
      <c r="K22" s="64"/>
    </row>
    <row r="23" spans="1:11" ht="15" thickBot="1" x14ac:dyDescent="0.35">
      <c r="A23" s="29"/>
      <c r="B23" s="29"/>
      <c r="C23" s="29"/>
      <c r="D23" s="65"/>
      <c r="E23" s="65"/>
      <c r="F23" s="65"/>
      <c r="G23" s="65"/>
      <c r="H23" s="65"/>
      <c r="I23" s="65"/>
      <c r="J23" s="66"/>
      <c r="K23" s="67"/>
    </row>
    <row r="24" spans="1:11" ht="15" thickBot="1" x14ac:dyDescent="0.35">
      <c r="A24" s="29"/>
      <c r="B24" s="68" t="s">
        <v>64</v>
      </c>
      <c r="C24" s="29"/>
      <c r="D24" s="69">
        <f t="shared" ref="D24:I24" si="7">D15+D18+D21</f>
        <v>26396760</v>
      </c>
      <c r="E24" s="69">
        <f t="shared" si="7"/>
        <v>1608470.76</v>
      </c>
      <c r="F24" s="69">
        <f t="shared" si="7"/>
        <v>28005230.760000002</v>
      </c>
      <c r="G24" s="69">
        <f t="shared" si="7"/>
        <v>26711845.650000002</v>
      </c>
      <c r="H24" s="69">
        <f t="shared" si="7"/>
        <v>25545717.870000001</v>
      </c>
      <c r="I24" s="69">
        <f t="shared" si="7"/>
        <v>1166127.7799999989</v>
      </c>
      <c r="J24" s="70"/>
      <c r="K24" s="71">
        <f>IF(F24=0,0,G24/F24)</f>
        <v>0.95381630235136838</v>
      </c>
    </row>
    <row r="25" spans="1:11" x14ac:dyDescent="0.3">
      <c r="A25" s="29"/>
      <c r="B25" s="29"/>
      <c r="C25" s="29"/>
      <c r="D25" s="29"/>
      <c r="E25" s="29"/>
      <c r="F25" s="29" t="s">
        <v>65</v>
      </c>
      <c r="G25" s="29"/>
      <c r="H25" s="29"/>
      <c r="I25" s="29"/>
      <c r="J25" s="29"/>
      <c r="K25" s="29"/>
    </row>
    <row r="26" spans="1:1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9.5" customHeight="1" x14ac:dyDescent="0.3">
      <c r="A27" s="24" t="s">
        <v>66</v>
      </c>
      <c r="B27" s="29"/>
      <c r="C27" s="29"/>
      <c r="D27" s="29"/>
      <c r="E27" s="29"/>
      <c r="F27" s="29"/>
      <c r="G27" s="29"/>
      <c r="H27" s="29"/>
      <c r="I27" s="66"/>
      <c r="J27" s="66"/>
      <c r="K27" s="66"/>
    </row>
    <row r="28" spans="1:11" ht="20.25" customHeight="1" thickBot="1" x14ac:dyDescent="0.35">
      <c r="A28" s="72"/>
      <c r="B28" s="29"/>
      <c r="C28" s="29"/>
      <c r="D28" s="29"/>
      <c r="E28" s="29"/>
      <c r="F28" s="29"/>
      <c r="G28" s="29"/>
      <c r="H28" s="29"/>
      <c r="I28" s="66"/>
      <c r="J28" s="66"/>
      <c r="K28" s="66"/>
    </row>
    <row r="29" spans="1:11" ht="44.25" customHeight="1" x14ac:dyDescent="0.3">
      <c r="A29" s="115" t="s">
        <v>38</v>
      </c>
      <c r="B29" s="116"/>
      <c r="C29" s="29"/>
      <c r="D29" s="30" t="s">
        <v>39</v>
      </c>
      <c r="E29" s="30" t="s">
        <v>40</v>
      </c>
      <c r="F29" s="30" t="s">
        <v>41</v>
      </c>
      <c r="G29" s="30" t="s">
        <v>67</v>
      </c>
      <c r="H29" s="30" t="s">
        <v>68</v>
      </c>
      <c r="I29" s="73" t="s">
        <v>69</v>
      </c>
      <c r="J29" s="31"/>
      <c r="K29" s="32" t="s">
        <v>45</v>
      </c>
    </row>
    <row r="30" spans="1:11" ht="20.25" customHeight="1" thickBot="1" x14ac:dyDescent="0.35">
      <c r="A30" s="117"/>
      <c r="B30" s="117"/>
      <c r="C30" s="29"/>
      <c r="D30" s="33" t="s">
        <v>46</v>
      </c>
      <c r="E30" s="33" t="s">
        <v>47</v>
      </c>
      <c r="F30" s="33" t="s">
        <v>48</v>
      </c>
      <c r="G30" s="33" t="s">
        <v>49</v>
      </c>
      <c r="H30" s="33" t="s">
        <v>50</v>
      </c>
      <c r="I30" s="33" t="s">
        <v>82</v>
      </c>
      <c r="J30" s="34"/>
      <c r="K30" s="33" t="s">
        <v>51</v>
      </c>
    </row>
    <row r="31" spans="1:11" ht="28.05" customHeight="1" x14ac:dyDescent="0.3">
      <c r="A31" s="35">
        <v>1</v>
      </c>
      <c r="B31" s="36" t="s">
        <v>70</v>
      </c>
      <c r="C31" s="29"/>
      <c r="D31" s="37">
        <v>20503000</v>
      </c>
      <c r="E31" s="38">
        <v>21595.23</v>
      </c>
      <c r="F31" s="74">
        <f>D31+E31</f>
        <v>20524595.23</v>
      </c>
      <c r="G31" s="40">
        <v>18928428.920000002</v>
      </c>
      <c r="H31" s="38">
        <v>18919332.289999999</v>
      </c>
      <c r="I31" s="75">
        <f>G31-H31</f>
        <v>9096.6300000026822</v>
      </c>
      <c r="J31" s="42"/>
      <c r="K31" s="43">
        <f>IF(F31=0,0,G31/F31)</f>
        <v>0.92223153284567849</v>
      </c>
    </row>
    <row r="32" spans="1:11" x14ac:dyDescent="0.3">
      <c r="A32" s="35">
        <v>2</v>
      </c>
      <c r="B32" s="36" t="s">
        <v>71</v>
      </c>
      <c r="C32" s="29"/>
      <c r="D32" s="37">
        <v>4782000</v>
      </c>
      <c r="E32" s="38">
        <v>1099752.8899999999</v>
      </c>
      <c r="F32" s="39">
        <f>D32+E32</f>
        <v>5881752.8899999997</v>
      </c>
      <c r="G32" s="44">
        <v>3720087.1</v>
      </c>
      <c r="H32" s="38">
        <v>3482370.15</v>
      </c>
      <c r="I32" s="75">
        <f t="shared" ref="I32:I34" si="8">G32-H32</f>
        <v>237716.95000000019</v>
      </c>
      <c r="J32" s="42"/>
      <c r="K32" s="43">
        <f>IF(F32=0,0,G32/F32)</f>
        <v>0.63247932539376039</v>
      </c>
    </row>
    <row r="33" spans="1:11" x14ac:dyDescent="0.3">
      <c r="A33" s="35">
        <v>3</v>
      </c>
      <c r="B33" s="36" t="s">
        <v>72</v>
      </c>
      <c r="C33" s="29"/>
      <c r="D33" s="37"/>
      <c r="E33" s="38"/>
      <c r="F33" s="39">
        <f>D33+E33</f>
        <v>0</v>
      </c>
      <c r="G33" s="44"/>
      <c r="H33" s="38"/>
      <c r="I33" s="75">
        <f t="shared" si="8"/>
        <v>0</v>
      </c>
      <c r="J33" s="42"/>
      <c r="K33" s="43">
        <f t="shared" ref="K33:K42" si="9">IF(F33=0,0,G33/F33)</f>
        <v>0</v>
      </c>
    </row>
    <row r="34" spans="1:11" x14ac:dyDescent="0.3">
      <c r="A34" s="35">
        <v>4</v>
      </c>
      <c r="B34" s="36" t="s">
        <v>55</v>
      </c>
      <c r="C34" s="29"/>
      <c r="D34" s="37">
        <v>411600</v>
      </c>
      <c r="E34" s="38">
        <v>235534.86</v>
      </c>
      <c r="F34" s="39">
        <f>D34+E34</f>
        <v>647134.86</v>
      </c>
      <c r="G34" s="44">
        <v>420291.84000000003</v>
      </c>
      <c r="H34" s="38">
        <v>392936.06</v>
      </c>
      <c r="I34" s="75">
        <f t="shared" si="8"/>
        <v>27355.780000000028</v>
      </c>
      <c r="J34" s="42"/>
      <c r="K34" s="43">
        <f t="shared" si="9"/>
        <v>0.64946561525058322</v>
      </c>
    </row>
    <row r="35" spans="1:11" ht="15" thickBot="1" x14ac:dyDescent="0.35">
      <c r="A35" s="53">
        <v>5</v>
      </c>
      <c r="B35" s="54" t="s">
        <v>73</v>
      </c>
      <c r="C35" s="29"/>
      <c r="D35" s="55"/>
      <c r="E35" s="76"/>
      <c r="F35" s="77"/>
      <c r="G35" s="78"/>
      <c r="H35" s="76"/>
      <c r="I35" s="79"/>
      <c r="J35" s="42"/>
      <c r="K35" s="43">
        <f>IF(F35=0,0,G35/F35)</f>
        <v>0</v>
      </c>
    </row>
    <row r="36" spans="1:11" ht="15" thickBot="1" x14ac:dyDescent="0.35">
      <c r="A36" s="45"/>
      <c r="B36" s="46" t="s">
        <v>74</v>
      </c>
      <c r="C36" s="47"/>
      <c r="D36" s="48">
        <f t="shared" ref="D36:I36" si="10">SUM(D31:D35)</f>
        <v>25696600</v>
      </c>
      <c r="E36" s="48">
        <f t="shared" si="10"/>
        <v>1356882.98</v>
      </c>
      <c r="F36" s="49">
        <f t="shared" si="10"/>
        <v>27053482.98</v>
      </c>
      <c r="G36" s="48">
        <f t="shared" si="10"/>
        <v>23068807.860000003</v>
      </c>
      <c r="H36" s="48">
        <f t="shared" si="10"/>
        <v>22794638.499999996</v>
      </c>
      <c r="I36" s="48">
        <f t="shared" si="10"/>
        <v>274169.3600000029</v>
      </c>
      <c r="J36" s="50"/>
      <c r="K36" s="51">
        <f t="shared" si="9"/>
        <v>0.85271119718870303</v>
      </c>
    </row>
    <row r="37" spans="1:11" ht="28.05" customHeight="1" x14ac:dyDescent="0.3">
      <c r="A37" s="35">
        <v>6</v>
      </c>
      <c r="B37" s="36" t="s">
        <v>75</v>
      </c>
      <c r="C37" s="29"/>
      <c r="D37" s="52">
        <v>650000</v>
      </c>
      <c r="E37" s="38">
        <v>251587.78</v>
      </c>
      <c r="F37" s="39">
        <f>D37+E37</f>
        <v>901587.78</v>
      </c>
      <c r="G37" s="44">
        <v>448900.46</v>
      </c>
      <c r="H37" s="38">
        <v>382501.1</v>
      </c>
      <c r="I37" s="75">
        <f t="shared" ref="I37" si="11">G37-H37</f>
        <v>66399.360000000044</v>
      </c>
      <c r="J37" s="42"/>
      <c r="K37" s="43">
        <f t="shared" si="9"/>
        <v>0.49789989389607742</v>
      </c>
    </row>
    <row r="38" spans="1:11" ht="15" thickBot="1" x14ac:dyDescent="0.35">
      <c r="A38" s="53">
        <v>7</v>
      </c>
      <c r="B38" s="54" t="s">
        <v>59</v>
      </c>
      <c r="C38" s="29"/>
      <c r="D38" s="55"/>
      <c r="E38" s="56"/>
      <c r="F38" s="57"/>
      <c r="G38" s="58"/>
      <c r="H38" s="56"/>
      <c r="I38" s="79"/>
      <c r="J38" s="42"/>
      <c r="K38" s="43">
        <f t="shared" si="9"/>
        <v>0</v>
      </c>
    </row>
    <row r="39" spans="1:11" ht="15" thickBot="1" x14ac:dyDescent="0.35">
      <c r="A39" s="45"/>
      <c r="B39" s="46" t="s">
        <v>76</v>
      </c>
      <c r="C39" s="47"/>
      <c r="D39" s="48">
        <f t="shared" ref="D39:I39" si="12">D37+D38</f>
        <v>650000</v>
      </c>
      <c r="E39" s="48">
        <f t="shared" si="12"/>
        <v>251587.78</v>
      </c>
      <c r="F39" s="49">
        <f t="shared" si="12"/>
        <v>901587.78</v>
      </c>
      <c r="G39" s="48">
        <f t="shared" si="12"/>
        <v>448900.46</v>
      </c>
      <c r="H39" s="48">
        <f t="shared" si="12"/>
        <v>382501.1</v>
      </c>
      <c r="I39" s="48">
        <f t="shared" si="12"/>
        <v>66399.360000000044</v>
      </c>
      <c r="J39" s="50"/>
      <c r="K39" s="51">
        <f t="shared" si="9"/>
        <v>0.49789989389607742</v>
      </c>
    </row>
    <row r="40" spans="1:11" ht="28.05" customHeight="1" x14ac:dyDescent="0.3">
      <c r="A40" s="35">
        <v>8</v>
      </c>
      <c r="B40" s="36" t="s">
        <v>61</v>
      </c>
      <c r="C40" s="29"/>
      <c r="D40" s="52">
        <v>50000</v>
      </c>
      <c r="E40" s="38"/>
      <c r="F40" s="39">
        <f>D40+E40</f>
        <v>50000</v>
      </c>
      <c r="G40" s="44">
        <v>24665.01</v>
      </c>
      <c r="H40" s="44">
        <v>24665.01</v>
      </c>
      <c r="I40" s="75">
        <f t="shared" ref="I40" si="13">G40-H40</f>
        <v>0</v>
      </c>
      <c r="J40" s="42"/>
      <c r="K40" s="43">
        <f t="shared" si="9"/>
        <v>0.49330019999999997</v>
      </c>
    </row>
    <row r="41" spans="1:11" ht="18.75" customHeight="1" thickBot="1" x14ac:dyDescent="0.35">
      <c r="A41" s="53">
        <v>9</v>
      </c>
      <c r="B41" s="54" t="s">
        <v>62</v>
      </c>
      <c r="C41" s="29"/>
      <c r="D41" s="55"/>
      <c r="E41" s="56"/>
      <c r="F41" s="57"/>
      <c r="G41" s="58"/>
      <c r="H41" s="56"/>
      <c r="I41" s="79"/>
      <c r="J41" s="42"/>
      <c r="K41" s="43">
        <f t="shared" si="9"/>
        <v>0</v>
      </c>
    </row>
    <row r="42" spans="1:11" ht="15" thickBot="1" x14ac:dyDescent="0.35">
      <c r="A42" s="45"/>
      <c r="B42" s="46" t="s">
        <v>77</v>
      </c>
      <c r="C42" s="47"/>
      <c r="D42" s="48">
        <f t="shared" ref="D42:I42" si="14">D40+D41</f>
        <v>50000</v>
      </c>
      <c r="E42" s="48">
        <f t="shared" si="14"/>
        <v>0</v>
      </c>
      <c r="F42" s="49">
        <f t="shared" si="14"/>
        <v>50000</v>
      </c>
      <c r="G42" s="48">
        <f t="shared" si="14"/>
        <v>24665.01</v>
      </c>
      <c r="H42" s="48">
        <f t="shared" si="14"/>
        <v>24665.01</v>
      </c>
      <c r="I42" s="48">
        <f t="shared" si="14"/>
        <v>0</v>
      </c>
      <c r="J42" s="50"/>
      <c r="K42" s="51">
        <f t="shared" si="9"/>
        <v>0.49330019999999997</v>
      </c>
    </row>
    <row r="43" spans="1:11" x14ac:dyDescent="0.3">
      <c r="A43" s="53"/>
      <c r="B43" s="53"/>
      <c r="C43" s="29"/>
      <c r="D43" s="60"/>
      <c r="E43" s="61"/>
      <c r="F43" s="62"/>
      <c r="G43" s="63"/>
      <c r="H43" s="61"/>
      <c r="I43" s="80"/>
      <c r="J43" s="42"/>
      <c r="K43" s="64"/>
    </row>
    <row r="44" spans="1:11" ht="15" thickBot="1" x14ac:dyDescent="0.35">
      <c r="A44" s="29"/>
      <c r="B44" s="29"/>
      <c r="C44" s="29"/>
      <c r="D44" s="65"/>
      <c r="E44" s="65"/>
      <c r="F44" s="65"/>
      <c r="G44" s="65"/>
      <c r="H44" s="65"/>
      <c r="I44" s="65"/>
      <c r="J44" s="66"/>
      <c r="K44" s="67"/>
    </row>
    <row r="45" spans="1:11" ht="15" thickBot="1" x14ac:dyDescent="0.35">
      <c r="A45" s="29"/>
      <c r="B45" s="68" t="str">
        <f>"Total de "&amp;A27</f>
        <v>Total de Despeses</v>
      </c>
      <c r="C45" s="29"/>
      <c r="D45" s="69">
        <f t="shared" ref="D45:I45" si="15">D36+D39+D42</f>
        <v>26396600</v>
      </c>
      <c r="E45" s="69">
        <f t="shared" si="15"/>
        <v>1608470.76</v>
      </c>
      <c r="F45" s="69">
        <f t="shared" si="15"/>
        <v>28005070.760000002</v>
      </c>
      <c r="G45" s="69">
        <f t="shared" si="15"/>
        <v>23542373.330000006</v>
      </c>
      <c r="H45" s="69">
        <f t="shared" si="15"/>
        <v>23201804.609999999</v>
      </c>
      <c r="I45" s="69">
        <f t="shared" si="15"/>
        <v>340568.72000000294</v>
      </c>
      <c r="J45" s="70"/>
      <c r="K45" s="71">
        <f>IF(F45=0,0,G45/F45)</f>
        <v>0.84064680756407428</v>
      </c>
    </row>
    <row r="46" spans="1:11" x14ac:dyDescent="0.3">
      <c r="A46" s="29"/>
      <c r="B46" s="29"/>
      <c r="C46" s="29"/>
      <c r="D46" s="29"/>
      <c r="E46" s="29"/>
      <c r="F46" s="29"/>
      <c r="G46" s="29"/>
      <c r="H46" s="29"/>
      <c r="I46" s="66"/>
      <c r="J46" s="66"/>
      <c r="K46" s="66"/>
    </row>
    <row r="47" spans="1:1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9.5" customHeight="1" x14ac:dyDescent="0.3">
      <c r="A48" s="24" t="s">
        <v>78</v>
      </c>
      <c r="B48" s="29"/>
      <c r="C48" s="29"/>
      <c r="D48" s="29"/>
      <c r="E48" s="29"/>
      <c r="F48" s="29"/>
      <c r="G48" s="29"/>
      <c r="H48" s="29"/>
      <c r="I48" s="66"/>
      <c r="J48" s="66"/>
      <c r="K48" s="66"/>
    </row>
    <row r="49" spans="1:11" ht="20.25" customHeight="1" x14ac:dyDescent="0.3">
      <c r="A49" s="72"/>
      <c r="B49" s="29"/>
      <c r="C49" s="29"/>
      <c r="D49" s="29"/>
      <c r="E49" s="29"/>
      <c r="F49" s="29"/>
      <c r="G49" s="29"/>
      <c r="H49" s="29"/>
      <c r="I49" s="66"/>
      <c r="J49" s="66"/>
      <c r="K49" s="66"/>
    </row>
    <row r="50" spans="1:11" x14ac:dyDescent="0.3">
      <c r="A50" s="53"/>
      <c r="B50" s="81"/>
      <c r="C50" s="29"/>
      <c r="D50" s="82"/>
      <c r="E50" s="83"/>
      <c r="F50" s="84"/>
      <c r="G50" s="85"/>
      <c r="H50" s="83"/>
      <c r="I50" s="86"/>
      <c r="J50" s="87"/>
      <c r="K50" s="87"/>
    </row>
    <row r="51" spans="1:11" x14ac:dyDescent="0.3">
      <c r="A51" s="35" t="s">
        <v>79</v>
      </c>
      <c r="B51" s="88"/>
      <c r="C51" s="29"/>
      <c r="D51" s="89">
        <f t="shared" ref="D51:I51" si="16">D15-D36</f>
        <v>160</v>
      </c>
      <c r="E51" s="90">
        <f t="shared" si="16"/>
        <v>-1206315.18</v>
      </c>
      <c r="F51" s="91">
        <f t="shared" si="16"/>
        <v>-1206155.1799999997</v>
      </c>
      <c r="G51" s="92">
        <f t="shared" si="16"/>
        <v>3205792.6099999994</v>
      </c>
      <c r="H51" s="90">
        <f t="shared" si="16"/>
        <v>2313834.1900000051</v>
      </c>
      <c r="I51" s="93">
        <f t="shared" si="16"/>
        <v>891958.41999999597</v>
      </c>
      <c r="J51" s="94"/>
      <c r="K51" s="87"/>
    </row>
    <row r="52" spans="1:11" x14ac:dyDescent="0.3">
      <c r="A52" s="35" t="s">
        <v>80</v>
      </c>
      <c r="B52" s="88"/>
      <c r="C52" s="29"/>
      <c r="D52" s="89">
        <f t="shared" ref="D52:I52" si="17">D18-D39</f>
        <v>0</v>
      </c>
      <c r="E52" s="90">
        <f t="shared" si="17"/>
        <v>-251587.78</v>
      </c>
      <c r="F52" s="91">
        <f t="shared" si="17"/>
        <v>-251587.78000000003</v>
      </c>
      <c r="G52" s="92">
        <f t="shared" si="17"/>
        <v>-44320.48000000004</v>
      </c>
      <c r="H52" s="90">
        <f t="shared" si="17"/>
        <v>22078.880000000005</v>
      </c>
      <c r="I52" s="93">
        <f t="shared" si="17"/>
        <v>-66399.360000000044</v>
      </c>
      <c r="J52" s="94"/>
      <c r="K52" s="87"/>
    </row>
    <row r="53" spans="1:11" x14ac:dyDescent="0.3">
      <c r="A53" s="53" t="s">
        <v>81</v>
      </c>
      <c r="B53" s="81"/>
      <c r="C53" s="29"/>
      <c r="D53" s="95">
        <f t="shared" ref="D53:I53" si="18">D21-D42</f>
        <v>0</v>
      </c>
      <c r="E53" s="96">
        <f t="shared" si="18"/>
        <v>1457902.96</v>
      </c>
      <c r="F53" s="97">
        <f t="shared" si="18"/>
        <v>1457902.96</v>
      </c>
      <c r="G53" s="98">
        <f t="shared" si="18"/>
        <v>8000.1900000000023</v>
      </c>
      <c r="H53" s="96">
        <f t="shared" si="18"/>
        <v>8000.1900000000023</v>
      </c>
      <c r="I53" s="99">
        <f t="shared" si="18"/>
        <v>0</v>
      </c>
      <c r="J53" s="94"/>
      <c r="K53" s="87"/>
    </row>
    <row r="54" spans="1:11" x14ac:dyDescent="0.3">
      <c r="A54" s="53"/>
      <c r="B54" s="81"/>
      <c r="C54" s="29"/>
      <c r="D54" s="100"/>
      <c r="E54" s="101"/>
      <c r="F54" s="102"/>
      <c r="G54" s="103"/>
      <c r="H54" s="101"/>
      <c r="I54" s="104"/>
      <c r="J54" s="87"/>
      <c r="K54" s="87"/>
    </row>
    <row r="55" spans="1:11" ht="15" thickBot="1" x14ac:dyDescent="0.35">
      <c r="A55" s="29"/>
      <c r="B55" s="29"/>
      <c r="C55" s="29"/>
      <c r="D55" s="105"/>
      <c r="E55" s="105"/>
      <c r="F55" s="105"/>
      <c r="G55" s="105"/>
      <c r="H55" s="105"/>
      <c r="I55" s="105"/>
      <c r="J55" s="29"/>
      <c r="K55" s="29"/>
    </row>
    <row r="56" spans="1:11" ht="15" thickBot="1" x14ac:dyDescent="0.35">
      <c r="A56" s="29"/>
      <c r="B56" s="68" t="str">
        <f>"Total "&amp;LEFT(A48,11)</f>
        <v>Total diferències</v>
      </c>
      <c r="C56" s="29"/>
      <c r="D56" s="69">
        <f t="shared" ref="D56:I56" si="19">D24-D45</f>
        <v>160</v>
      </c>
      <c r="E56" s="69">
        <f t="shared" si="19"/>
        <v>0</v>
      </c>
      <c r="F56" s="69">
        <f t="shared" si="19"/>
        <v>160</v>
      </c>
      <c r="G56" s="69">
        <f>G24-G45</f>
        <v>3169472.3199999966</v>
      </c>
      <c r="H56" s="69">
        <f t="shared" si="19"/>
        <v>2343913.2600000016</v>
      </c>
      <c r="I56" s="69">
        <f t="shared" si="19"/>
        <v>825559.05999999586</v>
      </c>
      <c r="J56" s="70"/>
      <c r="K56" s="87"/>
    </row>
  </sheetData>
  <protectedRanges>
    <protectedRange sqref="A1:E3" name="Interval2"/>
  </protectedRanges>
  <mergeCells count="5">
    <mergeCell ref="A1:K1"/>
    <mergeCell ref="A2:K2"/>
    <mergeCell ref="A4:K4"/>
    <mergeCell ref="A8:B9"/>
    <mergeCell ref="A29:B30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B3C17-D0BE-3E49-BCAA-DB97EFC08C53}">
  <dimension ref="A1:F56"/>
  <sheetViews>
    <sheetView showGridLines="0" tabSelected="1" zoomScale="50" zoomScaleNormal="50" workbookViewId="0">
      <selection activeCell="C47" sqref="C47"/>
    </sheetView>
  </sheetViews>
  <sheetFormatPr defaultColWidth="8.77734375" defaultRowHeight="14.4" x14ac:dyDescent="0.3"/>
  <cols>
    <col min="1" max="1" width="51.6640625" customWidth="1"/>
    <col min="2" max="2" width="16.6640625" customWidth="1"/>
    <col min="3" max="3" width="19.21875" bestFit="1" customWidth="1"/>
    <col min="4" max="4" width="16.6640625" customWidth="1"/>
    <col min="5" max="5" width="17.88671875" bestFit="1" customWidth="1"/>
  </cols>
  <sheetData>
    <row r="1" spans="1:6" ht="23.25" customHeight="1" x14ac:dyDescent="0.3">
      <c r="A1" s="121" t="s">
        <v>84</v>
      </c>
      <c r="B1" s="121"/>
      <c r="C1" s="121"/>
      <c r="D1" s="121"/>
      <c r="E1" s="121"/>
    </row>
    <row r="2" spans="1:6" x14ac:dyDescent="0.3">
      <c r="A2" s="121" t="s">
        <v>83</v>
      </c>
      <c r="B2" s="121"/>
      <c r="C2" s="121"/>
      <c r="D2" s="121"/>
      <c r="E2" s="121"/>
    </row>
    <row r="3" spans="1:6" x14ac:dyDescent="0.3">
      <c r="A3" s="23"/>
      <c r="B3" s="23"/>
      <c r="C3" s="23"/>
      <c r="D3" s="23"/>
      <c r="E3" s="23"/>
    </row>
    <row r="4" spans="1:6" x14ac:dyDescent="0.3">
      <c r="A4" s="121" t="s">
        <v>0</v>
      </c>
      <c r="B4" s="121"/>
      <c r="C4" s="121"/>
      <c r="D4" s="121"/>
      <c r="E4" s="121"/>
    </row>
    <row r="5" spans="1:6" ht="11.55" customHeight="1" thickBot="1" x14ac:dyDescent="0.35">
      <c r="A5" s="1"/>
    </row>
    <row r="6" spans="1:6" ht="40.950000000000003" customHeight="1" thickBot="1" x14ac:dyDescent="0.35">
      <c r="A6" s="12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2"/>
    </row>
    <row r="7" spans="1:6" ht="17.55" customHeight="1" thickBot="1" x14ac:dyDescent="0.35">
      <c r="A7" s="10" t="s">
        <v>6</v>
      </c>
      <c r="B7" s="20">
        <v>26274600.469999999</v>
      </c>
      <c r="C7" s="20">
        <v>23068807.859999999</v>
      </c>
      <c r="D7" s="5"/>
      <c r="E7" s="20">
        <f>B7-C7</f>
        <v>3205792.6099999994</v>
      </c>
      <c r="F7" s="2"/>
    </row>
    <row r="8" spans="1:6" ht="17.55" customHeight="1" thickBot="1" x14ac:dyDescent="0.35">
      <c r="A8" s="10" t="s">
        <v>7</v>
      </c>
      <c r="B8" s="20">
        <v>404579.98</v>
      </c>
      <c r="C8" s="20">
        <v>448900.46</v>
      </c>
      <c r="D8" s="5"/>
      <c r="E8" s="20">
        <f t="shared" ref="E8:E12" si="0">B8-C8</f>
        <v>-44320.48000000004</v>
      </c>
      <c r="F8" s="2"/>
    </row>
    <row r="9" spans="1:6" ht="17.55" customHeight="1" thickBot="1" x14ac:dyDescent="0.35">
      <c r="A9" s="9" t="s">
        <v>8</v>
      </c>
      <c r="B9" s="20">
        <f>B7+B8</f>
        <v>26679180.449999999</v>
      </c>
      <c r="C9" s="20">
        <f>C7+C8</f>
        <v>23517708.32</v>
      </c>
      <c r="D9" s="5"/>
      <c r="E9" s="20">
        <f t="shared" si="0"/>
        <v>3161472.129999999</v>
      </c>
      <c r="F9" s="2"/>
    </row>
    <row r="10" spans="1:6" ht="17.55" customHeight="1" thickBot="1" x14ac:dyDescent="0.35">
      <c r="A10" s="10" t="s">
        <v>9</v>
      </c>
      <c r="B10" s="20">
        <v>32665.200000000001</v>
      </c>
      <c r="C10" s="20">
        <v>24665.01</v>
      </c>
      <c r="D10" s="5"/>
      <c r="E10" s="20">
        <f t="shared" si="0"/>
        <v>8000.1900000000023</v>
      </c>
      <c r="F10" s="2"/>
    </row>
    <row r="11" spans="1:6" ht="17.55" customHeight="1" thickBot="1" x14ac:dyDescent="0.35">
      <c r="A11" s="10" t="s">
        <v>10</v>
      </c>
      <c r="B11" s="20"/>
      <c r="C11" s="20"/>
      <c r="D11" s="5"/>
      <c r="E11" s="20">
        <f t="shared" si="0"/>
        <v>0</v>
      </c>
      <c r="F11" s="2"/>
    </row>
    <row r="12" spans="1:6" ht="17.55" customHeight="1" thickBot="1" x14ac:dyDescent="0.35">
      <c r="A12" s="10" t="s">
        <v>11</v>
      </c>
      <c r="B12" s="20">
        <f>B10+B11</f>
        <v>32665.200000000001</v>
      </c>
      <c r="C12" s="20">
        <f>C10+C11</f>
        <v>24665.01</v>
      </c>
      <c r="D12" s="122"/>
      <c r="E12" s="20">
        <f t="shared" si="0"/>
        <v>8000.1900000000023</v>
      </c>
      <c r="F12" s="2"/>
    </row>
    <row r="13" spans="1:6" ht="25.8" customHeight="1" thickBot="1" x14ac:dyDescent="0.35">
      <c r="A13" s="11" t="s">
        <v>34</v>
      </c>
      <c r="B13" s="20">
        <f>B9+B12</f>
        <v>26711845.649999999</v>
      </c>
      <c r="C13" s="20">
        <f>C9+C12</f>
        <v>23542373.330000002</v>
      </c>
      <c r="D13" s="122"/>
      <c r="E13" s="20">
        <f>B13-C13</f>
        <v>3169472.3199999966</v>
      </c>
      <c r="F13" s="2"/>
    </row>
    <row r="14" spans="1:6" ht="8.5500000000000007" customHeight="1" x14ac:dyDescent="0.3">
      <c r="A14" s="118"/>
      <c r="B14" s="119"/>
      <c r="C14" s="120"/>
      <c r="D14" s="122"/>
      <c r="E14" s="124"/>
      <c r="F14" s="126"/>
    </row>
    <row r="15" spans="1:6" ht="7.5" customHeight="1" x14ac:dyDescent="0.3">
      <c r="A15" s="118"/>
      <c r="B15" s="119"/>
      <c r="C15" s="120"/>
      <c r="D15" s="122"/>
      <c r="E15" s="125"/>
      <c r="F15" s="126"/>
    </row>
    <row r="16" spans="1:6" ht="16.2" customHeight="1" x14ac:dyDescent="0.3">
      <c r="A16" s="127" t="s">
        <v>35</v>
      </c>
      <c r="B16" s="128"/>
      <c r="C16" s="129"/>
      <c r="D16" s="122"/>
      <c r="E16" s="125"/>
      <c r="F16" s="126"/>
    </row>
    <row r="17" spans="1:6" ht="6" customHeight="1" thickBot="1" x14ac:dyDescent="0.35">
      <c r="A17" s="118"/>
      <c r="B17" s="119"/>
      <c r="C17" s="120"/>
      <c r="D17" s="123"/>
      <c r="E17" s="125"/>
      <c r="F17" s="126"/>
    </row>
    <row r="18" spans="1:6" ht="17.55" customHeight="1" thickBot="1" x14ac:dyDescent="0.35">
      <c r="A18" s="118" t="s">
        <v>12</v>
      </c>
      <c r="B18" s="119"/>
      <c r="C18" s="120"/>
      <c r="D18" s="111">
        <v>816185.73</v>
      </c>
      <c r="E18" s="125"/>
      <c r="F18" s="3"/>
    </row>
    <row r="19" spans="1:6" ht="17.55" customHeight="1" thickBot="1" x14ac:dyDescent="0.35">
      <c r="A19" s="118" t="s">
        <v>13</v>
      </c>
      <c r="B19" s="119"/>
      <c r="C19" s="120"/>
      <c r="D19" s="111">
        <v>59896.94</v>
      </c>
      <c r="E19" s="5"/>
      <c r="F19" s="2"/>
    </row>
    <row r="20" spans="1:6" ht="17.55" customHeight="1" thickBot="1" x14ac:dyDescent="0.35">
      <c r="A20" s="118" t="s">
        <v>14</v>
      </c>
      <c r="B20" s="119"/>
      <c r="C20" s="120"/>
      <c r="D20" s="111">
        <v>53758.400000000001</v>
      </c>
      <c r="E20" s="4"/>
      <c r="F20" s="2"/>
    </row>
    <row r="21" spans="1:6" ht="21" customHeight="1" thickBot="1" x14ac:dyDescent="0.35">
      <c r="A21" s="139" t="s">
        <v>15</v>
      </c>
      <c r="B21" s="140"/>
      <c r="C21" s="141"/>
      <c r="D21" s="20">
        <f>D18+D19-D20</f>
        <v>822324.2699999999</v>
      </c>
      <c r="E21" s="20">
        <f>D21</f>
        <v>822324.2699999999</v>
      </c>
      <c r="F21" s="2"/>
    </row>
    <row r="22" spans="1:6" ht="26.25" customHeight="1" thickBot="1" x14ac:dyDescent="0.35">
      <c r="A22" s="142" t="s">
        <v>16</v>
      </c>
      <c r="B22" s="143"/>
      <c r="C22" s="143"/>
      <c r="D22" s="144"/>
      <c r="E22" s="113">
        <f>E13+E21</f>
        <v>3991796.5899999966</v>
      </c>
      <c r="F22" s="3"/>
    </row>
    <row r="23" spans="1:6" ht="12" customHeight="1" x14ac:dyDescent="0.3">
      <c r="A23" s="14"/>
      <c r="B23" s="14"/>
      <c r="C23" s="14"/>
      <c r="D23" s="14"/>
      <c r="E23" s="15"/>
      <c r="F23" s="3"/>
    </row>
    <row r="24" spans="1:6" ht="6.75" customHeight="1" x14ac:dyDescent="0.3">
      <c r="A24" s="6"/>
      <c r="B24" s="7"/>
      <c r="C24" s="7"/>
      <c r="D24" s="7"/>
      <c r="E24" s="7"/>
    </row>
    <row r="25" spans="1:6" ht="21.75" customHeight="1" x14ac:dyDescent="0.3">
      <c r="A25" s="121" t="s">
        <v>17</v>
      </c>
      <c r="B25" s="121"/>
      <c r="C25" s="121"/>
      <c r="D25" s="121"/>
      <c r="E25" s="121"/>
    </row>
    <row r="26" spans="1:6" ht="6.75" customHeight="1" thickBot="1" x14ac:dyDescent="0.35">
      <c r="A26" s="8"/>
      <c r="B26" s="7"/>
      <c r="C26" s="7"/>
      <c r="D26" s="7"/>
      <c r="E26" s="7"/>
    </row>
    <row r="27" spans="1:6" ht="28.95" customHeight="1" thickBot="1" x14ac:dyDescent="0.35">
      <c r="A27" s="12" t="s">
        <v>18</v>
      </c>
      <c r="B27" s="145" t="s">
        <v>19</v>
      </c>
      <c r="C27" s="146"/>
      <c r="D27" s="145" t="s">
        <v>20</v>
      </c>
      <c r="E27" s="146"/>
    </row>
    <row r="28" spans="1:6" ht="17.55" customHeight="1" x14ac:dyDescent="0.3">
      <c r="A28" s="17" t="s">
        <v>21</v>
      </c>
      <c r="B28" s="108"/>
      <c r="C28" s="108">
        <v>8951620.9000000004</v>
      </c>
      <c r="D28" s="108"/>
      <c r="E28" s="108">
        <v>6223815.3300000001</v>
      </c>
    </row>
    <row r="29" spans="1:6" ht="9.75" customHeight="1" x14ac:dyDescent="0.3">
      <c r="A29" s="16"/>
      <c r="B29" s="106"/>
      <c r="C29" s="106"/>
      <c r="D29" s="106"/>
      <c r="E29" s="106"/>
    </row>
    <row r="30" spans="1:6" ht="17.55" customHeight="1" x14ac:dyDescent="0.3">
      <c r="A30" s="17" t="s">
        <v>22</v>
      </c>
      <c r="B30" s="106"/>
      <c r="C30" s="106">
        <f>B31+B32+B33</f>
        <v>1213040.8800000001</v>
      </c>
      <c r="D30" s="106"/>
      <c r="E30" s="106">
        <v>606968.43000000005</v>
      </c>
    </row>
    <row r="31" spans="1:6" ht="17.55" customHeight="1" x14ac:dyDescent="0.3">
      <c r="A31" s="17" t="s">
        <v>23</v>
      </c>
      <c r="B31" s="106">
        <v>1166127.78</v>
      </c>
      <c r="C31" s="106"/>
      <c r="D31" s="106">
        <v>566589.03</v>
      </c>
      <c r="E31" s="106"/>
    </row>
    <row r="32" spans="1:6" ht="17.55" customHeight="1" x14ac:dyDescent="0.3">
      <c r="A32" s="18" t="s">
        <v>24</v>
      </c>
      <c r="B32" s="106">
        <v>25990.53</v>
      </c>
      <c r="C32" s="106"/>
      <c r="D32" s="106">
        <v>25990.53</v>
      </c>
      <c r="E32" s="106"/>
    </row>
    <row r="33" spans="1:5" ht="17.55" customHeight="1" x14ac:dyDescent="0.3">
      <c r="A33" s="17" t="s">
        <v>25</v>
      </c>
      <c r="B33" s="106">
        <v>20922.57</v>
      </c>
      <c r="C33" s="106"/>
      <c r="D33" s="106">
        <v>14388.87</v>
      </c>
      <c r="E33" s="106"/>
    </row>
    <row r="34" spans="1:5" ht="9.75" customHeight="1" x14ac:dyDescent="0.3">
      <c r="A34" s="16"/>
      <c r="B34" s="106"/>
      <c r="C34" s="106"/>
      <c r="D34" s="106"/>
      <c r="E34" s="106"/>
    </row>
    <row r="35" spans="1:5" ht="17.55" customHeight="1" x14ac:dyDescent="0.3">
      <c r="A35" s="17" t="s">
        <v>26</v>
      </c>
      <c r="B35" s="106"/>
      <c r="C35" s="106">
        <f>B36+B37+B38</f>
        <v>996706.51</v>
      </c>
      <c r="D35" s="106"/>
      <c r="E35" s="106">
        <f>D36+D37+D38</f>
        <v>851661.66</v>
      </c>
    </row>
    <row r="36" spans="1:5" ht="17.55" customHeight="1" x14ac:dyDescent="0.3">
      <c r="A36" s="17" t="s">
        <v>23</v>
      </c>
      <c r="B36" s="106">
        <v>340568.72</v>
      </c>
      <c r="C36" s="106"/>
      <c r="D36" s="106">
        <v>227611.05</v>
      </c>
      <c r="E36" s="106"/>
    </row>
    <row r="37" spans="1:5" ht="17.55" customHeight="1" x14ac:dyDescent="0.3">
      <c r="A37" s="18" t="s">
        <v>24</v>
      </c>
      <c r="B37" s="106">
        <v>3841.59</v>
      </c>
      <c r="C37" s="106"/>
      <c r="D37" s="106">
        <v>3841.59</v>
      </c>
      <c r="E37" s="106"/>
    </row>
    <row r="38" spans="1:5" ht="17.55" customHeight="1" x14ac:dyDescent="0.3">
      <c r="A38" s="17" t="s">
        <v>25</v>
      </c>
      <c r="B38" s="106">
        <v>652296.19999999995</v>
      </c>
      <c r="C38" s="106"/>
      <c r="D38" s="106">
        <v>620209.02</v>
      </c>
      <c r="E38" s="106"/>
    </row>
    <row r="39" spans="1:5" ht="9.75" customHeight="1" x14ac:dyDescent="0.3">
      <c r="A39" s="17"/>
      <c r="B39" s="106"/>
      <c r="C39" s="106"/>
      <c r="D39" s="106"/>
      <c r="E39" s="106"/>
    </row>
    <row r="40" spans="1:5" ht="17.55" customHeight="1" x14ac:dyDescent="0.3">
      <c r="A40" s="17" t="s">
        <v>33</v>
      </c>
      <c r="B40" s="106"/>
      <c r="C40" s="106">
        <f>-B41+B42</f>
        <v>34.479999999999997</v>
      </c>
      <c r="D40" s="106"/>
      <c r="E40" s="106">
        <v>19395.330000000002</v>
      </c>
    </row>
    <row r="41" spans="1:5" ht="17.25" customHeight="1" x14ac:dyDescent="0.3">
      <c r="A41" s="17" t="s">
        <v>27</v>
      </c>
      <c r="B41" s="106">
        <v>1.07</v>
      </c>
      <c r="C41" s="106"/>
      <c r="D41" s="106"/>
      <c r="E41" s="106"/>
    </row>
    <row r="42" spans="1:5" ht="17.25" customHeight="1" x14ac:dyDescent="0.3">
      <c r="A42" s="16" t="s">
        <v>28</v>
      </c>
      <c r="B42" s="106">
        <v>35.549999999999997</v>
      </c>
      <c r="C42" s="106"/>
      <c r="D42" s="106">
        <v>16624.689999999999</v>
      </c>
      <c r="E42" s="106"/>
    </row>
    <row r="43" spans="1:5" ht="15" thickBot="1" x14ac:dyDescent="0.35">
      <c r="A43" s="19"/>
      <c r="B43" s="107"/>
      <c r="C43" s="107"/>
      <c r="D43" s="107"/>
      <c r="E43" s="107"/>
    </row>
    <row r="44" spans="1:5" ht="21" customHeight="1" thickBot="1" x14ac:dyDescent="0.35">
      <c r="A44" s="130" t="s">
        <v>29</v>
      </c>
      <c r="B44" s="131"/>
      <c r="C44" s="20">
        <f>C28+C30-C35+C40</f>
        <v>9167989.7500000019</v>
      </c>
      <c r="D44" s="20">
        <f>D28+D30-D35+D40</f>
        <v>0</v>
      </c>
      <c r="E44" s="20">
        <f>E28+E30-E35+E40</f>
        <v>5998517.4299999997</v>
      </c>
    </row>
    <row r="45" spans="1:5" ht="19.95" customHeight="1" x14ac:dyDescent="0.3">
      <c r="A45" s="132" t="s">
        <v>30</v>
      </c>
      <c r="B45" s="133"/>
      <c r="C45" s="22">
        <v>26844.32</v>
      </c>
      <c r="D45" s="21"/>
      <c r="E45" s="22">
        <v>26149.45</v>
      </c>
    </row>
    <row r="46" spans="1:5" ht="19.95" customHeight="1" thickBot="1" x14ac:dyDescent="0.35">
      <c r="A46" s="134" t="s">
        <v>31</v>
      </c>
      <c r="B46" s="135"/>
      <c r="C46" s="111">
        <v>79231.02</v>
      </c>
      <c r="D46" s="125"/>
      <c r="E46" s="111">
        <v>85369.56</v>
      </c>
    </row>
    <row r="47" spans="1:5" ht="21" customHeight="1" thickBot="1" x14ac:dyDescent="0.35">
      <c r="A47" s="137" t="s">
        <v>32</v>
      </c>
      <c r="B47" s="138"/>
      <c r="C47" s="112">
        <f>C44-C45-C46</f>
        <v>9061914.410000002</v>
      </c>
      <c r="D47" s="136"/>
      <c r="E47" s="112">
        <f>E44-E45-E46</f>
        <v>5886998.4199999999</v>
      </c>
    </row>
    <row r="48" spans="1:5" x14ac:dyDescent="0.3">
      <c r="A48" s="110"/>
      <c r="B48" s="109"/>
      <c r="C48" s="109"/>
      <c r="D48" s="109"/>
      <c r="E48" s="109"/>
    </row>
    <row r="49" spans="1:5" x14ac:dyDescent="0.3">
      <c r="A49" s="109"/>
      <c r="B49" s="109"/>
      <c r="C49" s="109"/>
      <c r="D49" s="109"/>
      <c r="E49" s="109"/>
    </row>
    <row r="50" spans="1:5" x14ac:dyDescent="0.3">
      <c r="A50" s="109"/>
      <c r="B50" s="109"/>
      <c r="C50" s="109"/>
      <c r="D50" s="109"/>
      <c r="E50" s="109"/>
    </row>
    <row r="51" spans="1:5" x14ac:dyDescent="0.3">
      <c r="A51" s="109"/>
      <c r="B51" s="109"/>
      <c r="C51" s="109"/>
      <c r="D51" s="109"/>
      <c r="E51" s="109"/>
    </row>
    <row r="52" spans="1:5" x14ac:dyDescent="0.3">
      <c r="A52" s="109"/>
      <c r="B52" s="109"/>
      <c r="C52" s="109"/>
      <c r="D52" s="109"/>
      <c r="E52" s="109"/>
    </row>
    <row r="53" spans="1:5" x14ac:dyDescent="0.3">
      <c r="A53" s="109"/>
      <c r="B53" s="109"/>
      <c r="C53" s="109"/>
      <c r="D53" s="109"/>
      <c r="E53" s="109"/>
    </row>
    <row r="54" spans="1:5" x14ac:dyDescent="0.3">
      <c r="A54" s="109"/>
      <c r="B54" s="109"/>
      <c r="C54" s="109"/>
      <c r="D54" s="109"/>
      <c r="E54" s="109"/>
    </row>
    <row r="55" spans="1:5" x14ac:dyDescent="0.3">
      <c r="A55" s="109"/>
      <c r="B55" s="109"/>
      <c r="C55" s="109"/>
      <c r="D55" s="109"/>
      <c r="E55" s="109"/>
    </row>
    <row r="56" spans="1:5" x14ac:dyDescent="0.3">
      <c r="A56" s="109"/>
      <c r="B56" s="109"/>
      <c r="C56" s="109"/>
      <c r="D56" s="109"/>
      <c r="E56" s="109"/>
    </row>
  </sheetData>
  <protectedRanges>
    <protectedRange sqref="A48:E52" name="Interval3"/>
    <protectedRange sqref="B7:C8 B10:C11 D18:D20 C28 B31:B33 B36:B38 B41:B42 D41:D42 C45:C46 E28 D31:D33 D36:D38 E45:E46" name="Interval1"/>
    <protectedRange sqref="A1:E3" name="Interval2"/>
  </protectedRanges>
  <mergeCells count="23">
    <mergeCell ref="A20:C20"/>
    <mergeCell ref="A21:C21"/>
    <mergeCell ref="A22:D22"/>
    <mergeCell ref="A25:E25"/>
    <mergeCell ref="B27:C27"/>
    <mergeCell ref="D27:E27"/>
    <mergeCell ref="A44:B44"/>
    <mergeCell ref="A45:B45"/>
    <mergeCell ref="A46:B46"/>
    <mergeCell ref="D46:D47"/>
    <mergeCell ref="A47:B4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59B4AD4A4734D84626BEFD3407E36" ma:contentTypeVersion="12" ma:contentTypeDescription="Crea un document nou" ma:contentTypeScope="" ma:versionID="4f7dd1bd028c0cc6b3aa28c005ac8c31">
  <xsd:schema xmlns:xsd="http://www.w3.org/2001/XMLSchema" xmlns:xs="http://www.w3.org/2001/XMLSchema" xmlns:p="http://schemas.microsoft.com/office/2006/metadata/properties" xmlns:ns2="76ffc569-bf3d-4d8f-9b14-c43acd904342" xmlns:ns3="080d86e3-2833-45c9-8d85-18b3b033b960" targetNamespace="http://schemas.microsoft.com/office/2006/metadata/properties" ma:root="true" ma:fieldsID="197f38d4d2ba4cca1277e9ac994820b1" ns2:_="" ns3:_="">
    <xsd:import namespace="76ffc569-bf3d-4d8f-9b14-c43acd904342"/>
    <xsd:import namespace="080d86e3-2833-45c9-8d85-18b3b033b9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fc569-bf3d-4d8f-9b14-c43acd904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6267e5f-6cee-4e74-93a8-b6da7b959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d86e3-2833-45c9-8d85-18b3b033b9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4bf189-91bc-456b-8888-82ffd9161cc7}" ma:internalName="TaxCatchAll" ma:showField="CatchAllData" ma:web="080d86e3-2833-45c9-8d85-18b3b033b9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ffc569-bf3d-4d8f-9b14-c43acd904342">
      <Terms xmlns="http://schemas.microsoft.com/office/infopath/2007/PartnerControls"/>
    </lcf76f155ced4ddcb4097134ff3c332f>
    <TaxCatchAll xmlns="080d86e3-2833-45c9-8d85-18b3b033b960" xsi:nil="true"/>
  </documentManagement>
</p:properties>
</file>

<file path=customXml/itemProps1.xml><?xml version="1.0" encoding="utf-8"?>
<ds:datastoreItem xmlns:ds="http://schemas.openxmlformats.org/officeDocument/2006/customXml" ds:itemID="{50650571-34D0-4CAA-901F-290D2ECEA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fc569-bf3d-4d8f-9b14-c43acd904342"/>
    <ds:schemaRef ds:uri="080d86e3-2833-45c9-8d85-18b3b033b9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A39A4-E5B1-4664-B382-87CE551A0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16A7C-C3CF-4145-BE4C-95F2B56D139F}">
  <ds:schemaRefs>
    <ds:schemaRef ds:uri="http://schemas.microsoft.com/office/2006/metadata/properties"/>
    <ds:schemaRef ds:uri="http://schemas.microsoft.com/office/infopath/2007/PartnerControls"/>
    <ds:schemaRef ds:uri="76ffc569-bf3d-4d8f-9b14-c43acd904342"/>
    <ds:schemaRef ds:uri="080d86e3-2833-45c9-8d85-18b3b033b9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Execució</vt:lpstr>
      <vt:lpstr>ResP RomT</vt:lpstr>
      <vt:lpstr>'ResP RomT'!Àrea_d'impressió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matatj</dc:creator>
  <cp:lastModifiedBy>Pere Alegre Menarguez</cp:lastModifiedBy>
  <cp:lastPrinted>2026-01-16T16:52:16Z</cp:lastPrinted>
  <dcterms:created xsi:type="dcterms:W3CDTF">2016-02-05T08:49:02Z</dcterms:created>
  <dcterms:modified xsi:type="dcterms:W3CDTF">2026-01-16T16:57:12Z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0x01010022B59B4AD4A4734D84626BEFD3407E36</vt:lpwstr>
  </property>
  <property fmtid="{D5CDD505-2E9C-101B-9397-08002B2CF9AE}" pid="3" name="Order">
    <vt:r8>545200</vt:r8>
  </property>
  <property fmtid="{D5CDD505-2E9C-101B-9397-08002B2CF9AE}" pid="4" name="MediaServiceImageTags">
    <vt:lpwstr/>
  </property>
</Properties>
</file>